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<sst xmlns="http://schemas.openxmlformats.org/spreadsheetml/2006/main" count="112" uniqueCount="100">
  <si>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Marsh &amp; McLennan Companies, Inc. (MRSH)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</si>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</sst>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0.09200031494213934</v>
      </c>
    </row>
    <row r="7" spans="1:2" x14ac:dyDescent="0.25">
      <c r="A7" t="s">
        <v>5</v>
      </c>
      <c r="B7" s="6">
        <v>0.22684064332522313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0.03257235882063709</v>
      </c>
    </row>
    <row r="10" spans="1:2" x14ac:dyDescent="0.25">
      <c r="A10" t="s">
        <v>8</v>
      </c>
      <c r="B10" s="6">
        <v>0.0161714617665896</v>
      </c>
    </row>
    <row r="11" spans="1:2" x14ac:dyDescent="0.25">
      <c r="A11" t="s">
        <v>9</v>
      </c>
      <c r="B11" s="6">
        <v>0.4503968253968254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14.33881167531193</v>
      </c>
    </row>
    <row r="14" spans="1:3" x14ac:dyDescent="0.25">
      <c r="A14" t="s">
        <v>12</v>
      </c>
      <c r="B14" s="6">
        <v>0.14765782880196826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0.71659</v>
      </c>
      <c r="C19" s="8" t="s">
        <v>19</v>
      </c>
    </row>
    <row r="20" spans="1:2" x14ac:dyDescent="0.25">
      <c r="A20" t="s">
        <v>20</v>
      </c>
      <c r="B20" s="10">
        <f>B17+B19*B18</f>
        <v>0.08939245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83516743680</v>
      </c>
    </row>
    <row r="23" spans="1:2" x14ac:dyDescent="0.25">
      <c r="A23" t="s">
        <v>24</v>
      </c>
      <c r="B23" s="11">
        <v>21449000000</v>
      </c>
    </row>
    <row r="24" spans="1:2" x14ac:dyDescent="0.25">
      <c r="A24" t="s">
        <v>25</v>
      </c>
      <c r="B24" s="10">
        <f>B22/(B22+B23)</f>
        <v>0.7956571425303315</v>
      </c>
    </row>
    <row r="25" spans="1:2" x14ac:dyDescent="0.25">
      <c r="A25" t="s">
        <v>26</v>
      </c>
      <c r="B25" s="10">
        <f>1-B24</f>
        <v>0.20434285746966852</v>
      </c>
    </row>
    <row r="26" spans="1:2" x14ac:dyDescent="0.25">
      <c r="A26" t="s">
        <v>27</v>
      </c>
      <c r="B26" s="12">
        <f>B24*B20+B25*B21*(1-B8)</f>
        <v>0.07919405558368942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26981000000</v>
      </c>
      <c r="C29" s="8" t="s">
        <v>30</v>
      </c>
    </row>
    <row r="30" spans="1:2" x14ac:dyDescent="0.25">
      <c r="A30" t="s">
        <v>31</v>
      </c>
      <c r="B30" s="11">
        <v>18762000000</v>
      </c>
    </row>
    <row r="31" spans="1:2" x14ac:dyDescent="0.25">
      <c r="A31" t="s">
        <v>32</v>
      </c>
      <c r="B31" s="13">
        <v>494000000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0.09200031494213934</v>
      </c>
      <c r="C5" s="10">
        <f>Assumptions!B6</f>
        <v>0.09200031494213934</v>
      </c>
      <c r="D5" s="10">
        <f>Assumptions!B6</f>
        <v>0.09200031494213934</v>
      </c>
      <c r="E5" s="10">
        <f>Assumptions!B6</f>
        <v>0.09200031494213934</v>
      </c>
      <c r="F5" s="10">
        <f>Assumptions!B6</f>
        <v>0.09200031494213934</v>
      </c>
    </row>
    <row r="6" spans="1:6" x14ac:dyDescent="0.25">
      <c r="A6" t="s">
        <v>43</v>
      </c>
      <c r="B6" s="18">
        <f>Assumptions!B29*(1+B5)</f>
        <v>29463260497.45386</v>
      </c>
      <c r="C6" s="18">
        <f>B6*(1+C5)</f>
        <v>32173889742.44191</v>
      </c>
      <c r="D6" s="18">
        <f>C6*(1+D5)</f>
        <v>35133897731.66023</v>
      </c>
      <c r="E6" s="18">
        <f>D6*(1+E5)</f>
        <v>38366227388.11789</v>
      </c>
      <c r="F6" s="18">
        <f>E6*(1+F5)</f>
        <v>41895932390.96647</v>
      </c>
    </row>
    <row r="7" spans="1:6" x14ac:dyDescent="0.25">
      <c r="A7" t="s">
        <v>5</v>
      </c>
      <c r="B7" s="10">
        <f>Assumptions!B7</f>
        <v>0.22684064332522313</v>
      </c>
      <c r="C7" s="10">
        <f>Assumptions!B7</f>
        <v>0.22684064332522313</v>
      </c>
      <c r="D7" s="10">
        <f>Assumptions!B7</f>
        <v>0.22684064332522313</v>
      </c>
      <c r="E7" s="10">
        <f>Assumptions!B7</f>
        <v>0.22684064332522313</v>
      </c>
      <c r="F7" s="10">
        <f>Assumptions!B7</f>
        <v>0.22684064332522313</v>
      </c>
    </row>
    <row r="8" spans="1:6" x14ac:dyDescent="0.25">
      <c r="A8" t="s">
        <v>44</v>
      </c>
      <c r="B8" s="18">
        <f>B6*B7</f>
        <v>6683464965.701068</v>
      </c>
      <c r="C8" s="18">
        <f>C6*C7</f>
        <v>7298345847.45032</v>
      </c>
      <c r="D8" s="18">
        <f>D6*D7</f>
        <v>7969795963.972405</v>
      </c>
      <c r="E8" s="18">
        <f>E6*E7</f>
        <v>8703019702.682457</v>
      </c>
      <c r="F8" s="18">
        <f>F6*F7</f>
        <v>9503700256.276888</v>
      </c>
    </row>
    <row r="9" spans="1:6" x14ac:dyDescent="0.25">
      <c r="A9" t="s">
        <v>45</v>
      </c>
      <c r="B9" s="18">
        <f>B8*(1-Assumptions!B8)</f>
        <v>5279937322.903844</v>
      </c>
      <c r="C9" s="18">
        <f>C8*(1-Assumptions!B8)</f>
        <v>5765693219.485753</v>
      </c>
      <c r="D9" s="18">
        <f>D8*(1-Assumptions!B8)</f>
        <v>6296138811.5382</v>
      </c>
      <c r="E9" s="18">
        <f>E8*(1-Assumptions!B8)</f>
        <v>6875385565.119142</v>
      </c>
      <c r="F9" s="18">
        <f>F8*(1-Assumptions!B8)</f>
        <v>7507923202.458742</v>
      </c>
    </row>
    <row r="10" spans="1:6" x14ac:dyDescent="0.25">
      <c r="A10" t="s">
        <v>46</v>
      </c>
      <c r="B10" s="18">
        <f>B6*Assumptions!B9</f>
        <v>959687892.9489696</v>
      </c>
      <c r="C10" s="18">
        <f>C6*Assumptions!B9</f>
        <v>1047979481.3464329</v>
      </c>
      <c r="D10" s="18">
        <f>D6*Assumptions!B9</f>
        <v>1144393923.6832047</v>
      </c>
      <c r="E10" s="18">
        <f>E6*Assumptions!B9</f>
        <v>1249678525.07993</v>
      </c>
      <c r="F10" s="18">
        <f>F6*Assumptions!B9</f>
        <v>1364649342.9637117</v>
      </c>
    </row>
    <row r="11" spans="1:6" x14ac:dyDescent="0.25">
      <c r="A11" t="s">
        <v>47</v>
      </c>
      <c r="B11" s="18">
        <f>-B6*Assumptions!B10</f>
        <v>-476463990.65364474</v>
      </c>
      <c r="C11" s="18">
        <f>-C6*Assumptions!B10</f>
        <v>-520298827.8523686</v>
      </c>
      <c r="D11" s="18">
        <f>-D6*Assumptions!B10</f>
        <v>-568166483.8788124</v>
      </c>
      <c r="E11" s="18">
        <f>-E6*Assumptions!B10</f>
        <v>-620437979.3352312</v>
      </c>
      <c r="F11" s="18">
        <f>-F6*Assumptions!B10</f>
        <v>-677518468.836137</v>
      </c>
    </row>
    <row r="12" spans="1:6" x14ac:dyDescent="0.25">
      <c r="A12" t="s">
        <v>48</v>
      </c>
      <c r="B12" s="18">
        <f>-(B6-Assumptions!B29)*Assumptions!B11</f>
        <v>-1118002247.8611636</v>
      </c>
      <c r="C12" s="18">
        <f>-(C6-B6)*Assumptions!B11</f>
        <v>-1220858806.7704108</v>
      </c>
      <c r="D12" s="18">
        <f>-(D6-C6)*Assumptions!B11</f>
        <v>-1333178201.4931731</v>
      </c>
      <c r="E12" s="18">
        <f>-(E6-D6)*Assumptions!B11</f>
        <v>-1455831015.9045398</v>
      </c>
      <c r="F12" s="18">
        <f>-(F6-E6)*Assumptions!B11</f>
        <v>-1589767927.8702927</v>
      </c>
    </row>
    <row r="13" spans="1:6" x14ac:dyDescent="0.25">
      <c r="A13" s="19" t="s">
        <v>49</v>
      </c>
      <c r="B13" s="20">
        <f>B9+B10+B11+B12</f>
        <v>4645158977.338005</v>
      </c>
      <c r="C13" s="20">
        <f>C9+C10+C11+C12</f>
        <v>5072515066.209407</v>
      </c>
      <c r="D13" s="20">
        <f>D9+D10+D11+D12</f>
        <v>5539188049.849419</v>
      </c>
      <c r="E13" s="20">
        <f>E9+E10+E11+E12</f>
        <v>6048795094.959301</v>
      </c>
      <c r="F13" s="20">
        <f>F9+F10+F11+F12</f>
        <v>6605286148.716025</v>
      </c>
    </row>
    <row r="14" spans="1:6" x14ac:dyDescent="0.25">
      <c r="A14" t="s">
        <v>50</v>
      </c>
      <c r="B14" s="21">
        <f>1/(1+Assumptions!$B$26)^(1-0.5*Assumptions!$B$32)</f>
        <v>0.9626096869328632</v>
      </c>
      <c r="C14" s="21">
        <f>1/(1+Assumptions!$B$26)^(2-0.5*Assumptions!$B$32)</f>
        <v>0.8919708943469201</v>
      </c>
      <c r="D14" s="21">
        <f>1/(1+Assumptions!$B$26)^(3-0.5*Assumptions!$B$32)</f>
        <v>0.8265157593594151</v>
      </c>
      <c r="E14" s="21">
        <f>1/(1+Assumptions!$B$26)^(4-0.5*Assumptions!$B$32)</f>
        <v>0.7658638917468726</v>
      </c>
      <c r="F14" s="21">
        <f>1/(1+Assumptions!$B$26)^(5-0.5*Assumptions!$B$32)</f>
        <v>0.7096628153058626</v>
      </c>
    </row>
    <row r="15" spans="1:6" x14ac:dyDescent="0.25">
      <c r="A15" s="19" t="s">
        <v>51</v>
      </c>
      <c r="B15" s="20">
        <f>B13*B14</f>
        <v>4471475028.928716</v>
      </c>
      <c r="C15" s="20">
        <f>C13*C14</f>
        <v>4524535800.195031</v>
      </c>
      <c r="D15" s="20">
        <f>D13*D14</f>
        <v>4578226217.25589</v>
      </c>
      <c r="E15" s="20">
        <f>E13*E14</f>
        <v>4632553751.804924</v>
      </c>
      <c r="F15" s="20">
        <f>F13*F14</f>
        <v>4687525964.198633</v>
      </c>
    </row>
    <row r="17" spans="1:2" x14ac:dyDescent="0.25">
      <c r="A17" s="22" t="s">
        <v>52</v>
      </c>
      <c r="B17" s="23">
        <f>SUM(B15:F15)</f>
        <v>22894316762.383194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6605286148.716025</v>
      </c>
    </row>
    <row r="5" spans="1:2" x14ac:dyDescent="0.25">
      <c r="A5" t="s">
        <v>56</v>
      </c>
      <c r="B5" s="18">
        <f>IF(Assumptions!$B$33=0,B4,B4-Forecast!F11-Forecast!F10-Forecast!F12)</f>
        <v>8063641490.626365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0.16931035897547178</v>
      </c>
    </row>
    <row r="7" spans="1:2" x14ac:dyDescent="0.25">
      <c r="A7" t="s">
        <v>58</v>
      </c>
      <c r="B7" s="18">
        <f>-MAX(Forecast!F9,0)*B6</f>
        <v>-1365258035.4274583</v>
      </c>
    </row>
    <row r="8" spans="1:2" x14ac:dyDescent="0.25">
      <c r="A8" t="s">
        <v>59</v>
      </c>
      <c r="B8" s="18">
        <f>IF(OR(Assumptions!$B$33=0,Assumptions!B12&lt;=0),B5,MAX(B5+B7,0))</f>
        <v>6698383455.198906</v>
      </c>
    </row>
    <row r="9" spans="1:2" x14ac:dyDescent="0.25">
      <c r="A9" t="s">
        <v>60</v>
      </c>
      <c r="B9" s="18">
        <f>B8*(1+Assumptions!B12)/(Assumptions!B26-Assumptions!B12)</f>
        <v>126689965673.0113</v>
      </c>
    </row>
    <row r="10" spans="1:2" x14ac:dyDescent="0.25">
      <c r="A10" t="s">
        <v>61</v>
      </c>
      <c r="B10" s="18">
        <f>B9/(1+Assumptions!B26)^(5-0.5*Assumptions!B32)</f>
        <v>89907157710.5123</v>
      </c>
    </row>
    <row r="11" spans="1:2" x14ac:dyDescent="0.25">
      <c r="A11" t="s">
        <v>62</v>
      </c>
      <c r="B11" s="18">
        <f>Forecast!B17+B10</f>
        <v>112801474472.8955</v>
      </c>
    </row>
    <row r="12" spans="1:2" x14ac:dyDescent="0.25">
      <c r="A12" t="s">
        <v>63</v>
      </c>
      <c r="B12" s="18">
        <f>-Assumptions!B30</f>
        <v>-18762000000</v>
      </c>
    </row>
    <row r="13" spans="1:2" x14ac:dyDescent="0.25">
      <c r="A13" t="s">
        <v>64</v>
      </c>
      <c r="B13" s="18">
        <f>B11+B12</f>
        <v>94039474472.8955</v>
      </c>
    </row>
    <row r="14" spans="1:2" x14ac:dyDescent="0.25">
      <c r="A14" s="19" t="s">
        <v>65</v>
      </c>
      <c r="B14" s="24">
        <f>B13/Assumptions!B31</f>
        <v>190.36330864958603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10868349599.2406</v>
      </c>
    </row>
    <row r="18" spans="1:2" x14ac:dyDescent="0.25">
      <c r="A18" t="s">
        <v>60</v>
      </c>
      <c r="B18" s="18">
        <f>B17*Assumptions!B13</f>
        <v>155839218124.96286</v>
      </c>
    </row>
    <row r="19" spans="1:2" x14ac:dyDescent="0.25">
      <c r="A19" t="s">
        <v>61</v>
      </c>
      <c r="B19" s="18">
        <f>B18/(1+Assumptions!B26)^(5-0.5*Assumptions!B32)</f>
        <v>110593298269.62555</v>
      </c>
    </row>
    <row r="20" spans="1:2" x14ac:dyDescent="0.25">
      <c r="A20" t="s">
        <v>62</v>
      </c>
      <c r="B20" s="18">
        <f>Forecast!B17+B19</f>
        <v>133487615032.00874</v>
      </c>
    </row>
    <row r="21" spans="1:2" x14ac:dyDescent="0.25">
      <c r="A21" t="s">
        <v>63</v>
      </c>
      <c r="B21" s="18">
        <f>-Assumptions!B30</f>
        <v>-18762000000</v>
      </c>
    </row>
    <row r="22" spans="1:2" x14ac:dyDescent="0.25">
      <c r="A22" t="s">
        <v>64</v>
      </c>
      <c r="B22" s="18">
        <f>B20+B21</f>
        <v>114725615032.00874</v>
      </c>
    </row>
    <row r="23" spans="1:2" x14ac:dyDescent="0.25">
      <c r="A23" s="19" t="s">
        <v>65</v>
      </c>
      <c r="B23" s="25">
        <f>B22/Assumptions!B31</f>
        <v>232.23808710932943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175.01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190.36330864958603</v>
      </c>
    </row>
    <row r="29" spans="1:2" x14ac:dyDescent="0.25">
      <c r="A29" s="19" t="s">
        <v>73</v>
      </c>
      <c r="B29" s="12">
        <f>B28/B26-1</f>
        <v>0.0877281792445348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0.059194</v>
      </c>
      <c r="B5" s="31">
        <v>270.63439208757995</v>
      </c>
      <c r="C5" s="31">
        <v>294.1437825335981</v>
      </c>
      <c r="D5" s="31">
        <v>324.4036804364843</v>
      </c>
      <c r="E5" s="31">
        <v>364.882524922533</v>
      </c>
      <c r="F5" s="31">
        <v>421.91594460823706</v>
      </c>
    </row>
    <row r="6" spans="1:6" x14ac:dyDescent="0.25">
      <c r="A6" s="30">
        <v>0.069194</v>
      </c>
      <c r="B6" s="31">
        <v>212.72578148745083</v>
      </c>
      <c r="C6" s="31">
        <v>226.00622994819938</v>
      </c>
      <c r="D6" s="31">
        <v>242.1991576203733</v>
      </c>
      <c r="E6" s="31">
        <v>262.41920419809395</v>
      </c>
      <c r="F6" s="31">
        <v>288.4329598311885</v>
      </c>
    </row>
    <row r="7" spans="1:6" x14ac:dyDescent="0.25">
      <c r="A7" s="30">
        <v>0.079194</v>
      </c>
      <c r="B7" s="31">
        <v>172.91749648374827</v>
      </c>
      <c r="C7" s="31">
        <v>180.9368365876437</v>
      </c>
      <c r="D7" s="32">
        <v>190.36354352069665</v>
      </c>
      <c r="E7" s="31">
        <v>201.6267448683316</v>
      </c>
      <c r="F7" s="31">
        <v>215.34976995622006</v>
      </c>
    </row>
    <row r="8" spans="1:6" x14ac:dyDescent="0.25">
      <c r="A8" s="30">
        <v>0.089194</v>
      </c>
      <c r="B8" s="31">
        <v>143.88801153364932</v>
      </c>
      <c r="C8" s="31">
        <v>148.931983028196</v>
      </c>
      <c r="D8" s="31">
        <v>154.70307276430012</v>
      </c>
      <c r="E8" s="31">
        <v>161.38553545736144</v>
      </c>
      <c r="F8" s="31">
        <v>169.23162402014432</v>
      </c>
    </row>
    <row r="9" spans="1:6" x14ac:dyDescent="0.25">
      <c r="A9" s="30">
        <v>0.099194</v>
      </c>
      <c r="B9" s="31">
        <v>121.7943593702918</v>
      </c>
      <c r="C9" s="31">
        <v>125.0408780598341</v>
      </c>
      <c r="D9" s="31">
        <v>128.67629239460732</v>
      </c>
      <c r="E9" s="31">
        <v>132.78490787333212</v>
      </c>
      <c r="F9" s="31">
        <v>137.47729584472128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26981000000</v>
      </c>
      <c r="C5" s="18">
        <v>24458000000</v>
      </c>
      <c r="D5" s="18">
        <v>22736000000</v>
      </c>
      <c r="E5" s="18">
        <v>20720000000</v>
      </c>
      <c r="F5" s="8" t="s">
        <v>84</v>
      </c>
    </row>
    <row r="6" spans="1:6" x14ac:dyDescent="0.25">
      <c r="A6" t="s">
        <v>44</v>
      </c>
      <c r="B6" s="18">
        <v>6223000000</v>
      </c>
      <c r="C6" s="18">
        <v>5817000000</v>
      </c>
      <c r="D6" s="18">
        <v>5282000000</v>
      </c>
      <c r="E6" s="18">
        <v>4280000000</v>
      </c>
      <c r="F6" s="8" t="s">
        <v>85</v>
      </c>
    </row>
    <row r="7" spans="1:6" x14ac:dyDescent="0.25">
      <c r="A7" t="s">
        <v>86</v>
      </c>
      <c r="B7" s="18">
        <v>910000000</v>
      </c>
      <c r="C7" s="18">
        <v>746000000</v>
      </c>
      <c r="D7" s="18">
        <v>713000000</v>
      </c>
      <c r="E7" s="18">
        <v>719000000</v>
      </c>
      <c r="F7" s="8" t="s">
        <v>87</v>
      </c>
    </row>
    <row r="8" spans="1:6" x14ac:dyDescent="0.25">
      <c r="A8" t="s">
        <v>88</v>
      </c>
      <c r="B8" s="18">
        <v>291000000</v>
      </c>
      <c r="C8" s="18">
        <v>316000000</v>
      </c>
      <c r="D8" s="18">
        <v>416000000</v>
      </c>
      <c r="E8" s="18">
        <v>470000000</v>
      </c>
      <c r="F8" s="8" t="s">
        <v>89</v>
      </c>
    </row>
    <row r="9" spans="1:6" x14ac:dyDescent="0.25">
      <c r="A9" t="s">
        <v>90</v>
      </c>
      <c r="B9" s="18">
        <v>518000000</v>
      </c>
      <c r="C9" s="18">
        <v>1075000000</v>
      </c>
      <c r="D9" s="18">
        <v>908000000</v>
      </c>
      <c r="E9" s="18">
        <v>1012000000</v>
      </c>
      <c r="F9" s="8" t="s">
        <v>91</v>
      </c>
    </row>
    <row r="10" spans="1:6" x14ac:dyDescent="0.25">
      <c r="A10" t="s">
        <v>92</v>
      </c>
      <c r="B10" s="18">
        <v>21449000000</v>
      </c>
      <c r="C10" s="18">
        <v>21862000000</v>
      </c>
      <c r="D10" s="18">
        <v>15436000000</v>
      </c>
      <c r="E10" s="18">
        <v>13472000000</v>
      </c>
      <c r="F10" s="8" t="s">
        <v>93</v>
      </c>
    </row>
    <row r="11" spans="1:6" x14ac:dyDescent="0.25">
      <c r="A11" t="s">
        <v>94</v>
      </c>
      <c r="B11" s="18">
        <v>2687000000</v>
      </c>
      <c r="C11" s="18">
        <v>2398000000</v>
      </c>
      <c r="D11" s="18">
        <v>3358000000</v>
      </c>
      <c r="E11" s="18">
        <v>1442000000</v>
      </c>
      <c r="F11" s="8" t="s">
        <v>95</v>
      </c>
    </row>
    <row r="12" spans="1:6" x14ac:dyDescent="0.25">
      <c r="A12" t="s">
        <v>32</v>
      </c>
      <c r="B12" s="34">
        <v>494000000</v>
      </c>
      <c r="C12" s="34">
        <v>496000000</v>
      </c>
      <c r="D12" s="34">
        <v>499000000</v>
      </c>
      <c r="E12" s="34">
        <v>505000000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2026-09-19T00:07:54Z</dcterms:modified>
</cp:coreProperties>
</file>