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<sst xmlns="http://schemas.openxmlformats.org/spreadsheetml/2006/main" count="70" uniqueCount="67">
  <si>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Marsh &amp; McLennan Companies, Inc. (MRSH)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</si>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</sst>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0.72195</v>
      </c>
    </row>
    <row r="9" spans="1:2" x14ac:dyDescent="0.25">
      <c r="A9" t="s">
        <v>8</v>
      </c>
      <c r="B9" s="8">
        <f>B6+B8*B7</f>
        <v>0.079478485</v>
      </c>
    </row>
    <row r="10" spans="1:2" x14ac:dyDescent="0.25">
      <c r="A10" t="s">
        <v>9</v>
      </c>
      <c r="B10" s="8">
        <f>MEDIAN('Source data'!B9:E9)</f>
        <v>0.33303256500697237</v>
      </c>
    </row>
    <row r="11" spans="1:2" x14ac:dyDescent="0.25">
      <c r="A11" t="s">
        <v>10</v>
      </c>
      <c r="B11" s="8">
        <f>IFERROR(MIN(MAX(MEDIAN('Source data'!B10:E10),0),1),0)</f>
        <v>0.37266009852216747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15100000000</v>
      </c>
    </row>
    <row r="15" spans="1:2" x14ac:dyDescent="0.25">
      <c r="A15" t="s">
        <v>14</v>
      </c>
      <c r="B15" s="10">
        <f>'Source data'!B8</f>
        <v>494000000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0.2</v>
      </c>
    </row>
    <row r="18" spans="1:2" x14ac:dyDescent="0.25">
      <c r="A18" t="s">
        <v>17</v>
      </c>
      <c r="B18" s="8">
        <f>MIN(B10,B12)</f>
        <v>0.2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0.3197293085062751</v>
      </c>
      <c r="C22" s="8">
        <f>$B$10+($B$18-$B$10)*C21/$B$16</f>
        <v>0.3064260520055779</v>
      </c>
      <c r="D22" s="8">
        <f>$B$10+($B$18-$B$10)*D21/$B$16</f>
        <v>0.2931227955048807</v>
      </c>
      <c r="E22" s="8">
        <f>$B$10+($B$18-$B$10)*E21/$B$16</f>
        <v>0.27981953900418344</v>
      </c>
      <c r="F22" s="8">
        <f>$B$10+($B$18-$B$10)*F21/$B$16</f>
        <v>0.2665162825034862</v>
      </c>
      <c r="G22" s="8">
        <f>$B$10+($B$18-$B$10)*G21/$B$16</f>
        <v>0.25321302600278894</v>
      </c>
      <c r="H22" s="8">
        <f>$B$10+($B$18-$B$10)*H21/$B$16</f>
        <v>0.23990976950209172</v>
      </c>
      <c r="I22" s="8">
        <f>$B$10+($B$18-$B$10)*I21/$B$16</f>
        <v>0.22660651300139448</v>
      </c>
      <c r="J22" s="8">
        <f>$B$10+($B$18-$B$10)*J21/$B$16</f>
        <v>0.21330325650069726</v>
      </c>
      <c r="K22" s="8">
        <f>$B$10+($B$18-$B$10)*K21/$B$16</f>
        <v>0.2</v>
      </c>
    </row>
    <row r="23" spans="1:11" x14ac:dyDescent="0.25">
      <c r="A23" t="s">
        <v>31</v>
      </c>
      <c r="B23" s="8">
        <f>$B$17+($B$13-$B$17)*B21/$B$16</f>
        <v>0.1825</v>
      </c>
      <c r="C23" s="8">
        <f>$B$17+($B$13-$B$17)*C21/$B$16</f>
        <v>0.165</v>
      </c>
      <c r="D23" s="8">
        <f>$B$17+($B$13-$B$17)*D21/$B$16</f>
        <v>0.14750000000000002</v>
      </c>
      <c r="E23" s="8">
        <f>$B$17+($B$13-$B$17)*E21/$B$16</f>
        <v>0.13</v>
      </c>
      <c r="F23" s="8">
        <f>$B$17+($B$13-$B$17)*F21/$B$16</f>
        <v>0.1125</v>
      </c>
      <c r="G23" s="8">
        <f>$B$17+($B$13-$B$17)*G21/$B$16</f>
        <v>0.095</v>
      </c>
      <c r="H23" s="8">
        <f>$B$17+($B$13-$B$17)*H21/$B$16</f>
        <v>0.07750000000000001</v>
      </c>
      <c r="I23" s="8">
        <f>$B$17+($B$13-$B$17)*I21/$B$16</f>
        <v>0.06</v>
      </c>
      <c r="J23" s="8">
        <f>$B$17+($B$13-$B$17)*J21/$B$16</f>
        <v>0.04249999999999998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15100000000</v>
      </c>
      <c r="C24" s="9">
        <f>B24*(1+B23)</f>
        <v>17855750000</v>
      </c>
      <c r="D24" s="9">
        <f>C24*(1+C23)</f>
        <v>20801948750</v>
      </c>
      <c r="E24" s="9">
        <f>D24*(1+D23)</f>
        <v>23870236190.625</v>
      </c>
      <c r="F24" s="9">
        <f>E24*(1+E23)</f>
        <v>26973366895.406246</v>
      </c>
      <c r="G24" s="9">
        <f>F24*(1+F23)</f>
        <v>30007870671.13945</v>
      </c>
      <c r="H24" s="9">
        <f>G24*(1+G23)</f>
        <v>32858618384.897697</v>
      </c>
      <c r="I24" s="9">
        <f>H24*(1+H23)</f>
        <v>35405161309.727264</v>
      </c>
      <c r="J24" s="9">
        <f>I24*(1+I23)</f>
        <v>37529470988.310905</v>
      </c>
      <c r="K24" s="9">
        <f>J24*(1+J23)</f>
        <v>39124473505.31412</v>
      </c>
    </row>
    <row r="25" spans="1:11" x14ac:dyDescent="0.25">
      <c r="A25" t="s">
        <v>33</v>
      </c>
      <c r="B25" s="9">
        <f>(B22-$B$9)*B24</f>
        <v>3627787434.9447546</v>
      </c>
      <c r="C25" s="9">
        <f>(C22-$B$9)*C24</f>
        <v>4052319019.5598474</v>
      </c>
      <c r="D25" s="9">
        <f>(D22-$B$9)*D24</f>
        <v>4444217997.851615</v>
      </c>
      <c r="E25" s="9">
        <f>(E22-$B$9)*E24</f>
        <v>4782188277.758617</v>
      </c>
      <c r="F25" s="9">
        <f>(F22-$B$9)*F24</f>
        <v>5045039135.370232</v>
      </c>
      <c r="G25" s="9">
        <f>(G22-$B$9)*G24</f>
        <v>5213403637.521465</v>
      </c>
      <c r="H25" s="9">
        <f>(H22-$B$9)*H24</f>
        <v>5271550354.453184</v>
      </c>
      <c r="I25" s="9">
        <f>(I22-$B$9)*I24</f>
        <v>5209091564.571441</v>
      </c>
      <c r="J25" s="9">
        <f>(J22-$B$9)*J24</f>
        <v>5022372879.552754</v>
      </c>
      <c r="K25" s="9">
        <f>(K22-$B$9)*K24</f>
        <v>4715340820.437819</v>
      </c>
    </row>
    <row r="26" spans="1:11" x14ac:dyDescent="0.25">
      <c r="A26" t="s">
        <v>34</v>
      </c>
      <c r="B26" s="14">
        <f>1/(1+$B$9)^B21</f>
        <v>0.926373256989925</v>
      </c>
      <c r="C26" s="14">
        <f>1/(1+$B$9)^C21</f>
        <v>0.8581674112661216</v>
      </c>
      <c r="D26" s="14">
        <f>1/(1+$B$9)^D21</f>
        <v>0.7949833398172096</v>
      </c>
      <c r="E26" s="14">
        <f>1/(1+$B$9)^E21</f>
        <v>0.7364513057591967</v>
      </c>
      <c r="F26" s="14">
        <f>1/(1+$B$9)^F21</f>
        <v>0.6822287947306303</v>
      </c>
      <c r="G26" s="14">
        <f>1/(1+$B$9)^G21</f>
        <v>0.6319985105869249</v>
      </c>
      <c r="H26" s="14">
        <f>1/(1+$B$9)^H21</f>
        <v>0.5854665186651913</v>
      </c>
      <c r="I26" s="14">
        <f>1/(1+$B$9)^I21</f>
        <v>0.542360525754426</v>
      </c>
      <c r="J26" s="14">
        <f>1/(1+$B$9)^J21</f>
        <v>0.5024282867058957</v>
      </c>
      <c r="K26" s="14">
        <f>1/(1+$B$9)^K21</f>
        <v>0.4654361283596084</v>
      </c>
    </row>
    <row r="27" spans="1:11" x14ac:dyDescent="0.25">
      <c r="A27" s="15" t="s">
        <v>35</v>
      </c>
      <c r="B27" s="16">
        <f>B25*B26</f>
        <v>3360685261.776898</v>
      </c>
      <c r="C27" s="16">
        <f>C25*C26</f>
        <v>3477568122.6401424</v>
      </c>
      <c r="D27" s="16">
        <f>D25*D26</f>
        <v>3533079266.8078294</v>
      </c>
      <c r="E27" s="16">
        <f>E25*E26</f>
        <v>3521848801.541658</v>
      </c>
      <c r="F27" s="16">
        <f>F25*F26</f>
        <v>3441870968.692494</v>
      </c>
      <c r="G27" s="16">
        <f>G25*G26</f>
        <v>3294863334.0020227</v>
      </c>
      <c r="H27" s="16">
        <f>H25*H26</f>
        <v>3086316233.9899607</v>
      </c>
      <c r="I27" s="16">
        <f>I25*I26</f>
        <v>2825205639.663912</v>
      </c>
      <c r="J27" s="16">
        <f>J25*J26</f>
        <v>2523382201.071846</v>
      </c>
      <c r="K27" s="16">
        <f>K25*K26</f>
        <v>2194689975.3605976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15100000000</v>
      </c>
    </row>
    <row r="31" spans="1:2" x14ac:dyDescent="0.25">
      <c r="A31" t="s">
        <v>38</v>
      </c>
      <c r="B31" s="9">
        <f>SUM(B27:K27)</f>
        <v>31259509805.547356</v>
      </c>
    </row>
    <row r="32" spans="1:2" x14ac:dyDescent="0.25">
      <c r="A32" t="s">
        <v>39</v>
      </c>
      <c r="B32" s="9">
        <f>K24*(1+K23)</f>
        <v>40102585342.94697</v>
      </c>
    </row>
    <row r="33" spans="1:2" x14ac:dyDescent="0.25">
      <c r="A33" t="s">
        <v>40</v>
      </c>
      <c r="B33" s="9">
        <f>(B18-B9)*B32</f>
        <v>4833224340.948764</v>
      </c>
    </row>
    <row r="34" spans="1:2" x14ac:dyDescent="0.25">
      <c r="A34" t="s">
        <v>41</v>
      </c>
      <c r="B34" s="9">
        <f>B33/(B9-B13)</f>
        <v>88718038707.36794</v>
      </c>
    </row>
    <row r="35" spans="1:2" x14ac:dyDescent="0.25">
      <c r="A35" t="s">
        <v>42</v>
      </c>
      <c r="B35" s="9">
        <f>B34*K26</f>
        <v>41292580451.61521</v>
      </c>
    </row>
    <row r="36" spans="1:2" x14ac:dyDescent="0.25">
      <c r="A36" s="15" t="s">
        <v>43</v>
      </c>
      <c r="B36" s="16">
        <f>B30+B31+B35</f>
        <v>87652090257.16257</v>
      </c>
    </row>
    <row r="37" spans="1:2" x14ac:dyDescent="0.25">
      <c r="A37" s="15" t="s">
        <v>44</v>
      </c>
      <c r="B37" s="17">
        <f>B36/B15</f>
        <v>177.43338108737362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200.62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177.43338108737362</v>
      </c>
    </row>
    <row r="43" spans="1:2" x14ac:dyDescent="0.25">
      <c r="A43" s="15" t="s">
        <v>48</v>
      </c>
      <c r="B43" s="21">
        <f>B42/B40-1</f>
        <v>-0.11557481264393576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4160000000</v>
      </c>
      <c r="C5" s="9">
        <v>4060000000</v>
      </c>
      <c r="D5" s="9">
        <v>3756000000</v>
      </c>
      <c r="E5" s="9">
        <v>3050000000</v>
      </c>
      <c r="F5" s="6" t="s">
        <v>57</v>
      </c>
    </row>
    <row r="6" spans="1:6" x14ac:dyDescent="0.25">
      <c r="A6" t="s">
        <v>37</v>
      </c>
      <c r="B6" s="9">
        <v>15100000000</v>
      </c>
      <c r="C6" s="9">
        <v>13342000000</v>
      </c>
      <c r="D6" s="9">
        <v>12191000000</v>
      </c>
      <c r="E6" s="9">
        <v>10520000000</v>
      </c>
      <c r="F6" s="6" t="s">
        <v>58</v>
      </c>
    </row>
    <row r="7" spans="1:6" x14ac:dyDescent="0.25">
      <c r="A7" t="s">
        <v>59</v>
      </c>
      <c r="B7" s="9">
        <v>1699000000</v>
      </c>
      <c r="C7" s="9">
        <v>1513000000</v>
      </c>
      <c r="D7" s="9">
        <v>1298000000</v>
      </c>
      <c r="E7" s="9">
        <v>1138000000</v>
      </c>
      <c r="F7" s="6" t="s">
        <v>60</v>
      </c>
    </row>
    <row r="8" spans="1:6" x14ac:dyDescent="0.25">
      <c r="A8" t="s">
        <v>14</v>
      </c>
      <c r="B8" s="10">
        <v>494000000</v>
      </c>
      <c r="C8" s="10">
        <v>496000000</v>
      </c>
      <c r="D8" s="10">
        <v>499000000</v>
      </c>
      <c r="E8" s="10">
        <v>505000000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0.3117973317343727</v>
      </c>
      <c r="C9" s="8">
        <f>IF(AND(ISNUMBER(C5),N(D6)&gt;0),C5/D6,"")</f>
        <v>0.33303256500697237</v>
      </c>
      <c r="D9" s="8">
        <f>IF(AND(ISNUMBER(D5),N(E6)&gt;0),D5/E6,"")</f>
        <v>0.35703422053231937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0.40841346153846153</v>
      </c>
      <c r="C10" s="8">
        <f>IF(AND(ISNUMBER(C9),N(C5)&gt;0,ISNUMBER(C7)),C7/C5,"")</f>
        <v>0.37266009852216747</v>
      </c>
      <c r="D10" s="8">
        <f>IF(AND(ISNUMBER(D9),N(D5)&gt;0,ISNUMBER(D7)),D7/D5,"")</f>
        <v>0.345580404685836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