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<sst xmlns="http://schemas.openxmlformats.org/spreadsheetml/2006/main" count="114" uniqueCount="102">
  <si>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ArcelorMittal S.A. (MT.AS)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</si>
  <si>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</si>
  <si>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</si>
  <si>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</si>
  <si>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</si>
  <si>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</si>
  <si>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</si>
  <si>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</si>
  <si>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</si>
  <si>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</si>
  <si>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</si>
  <si>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</si>
  <si>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</si>
  <si>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</si>
  <si>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</si>
  <si>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</si>
  <si>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</si>
  <si>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</si>
  <si>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</si>
  <si>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</si>
  <si>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</si>
  <si>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</si>
  <si>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</si>
  <si>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</si>
  <si>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</si>
  <si>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</si>
  <si>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</si>
  <si>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</si>
  <si>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</si>
  <si>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</si>
  <si>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</si>
  <si>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</si>
  <si>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</si>
  <si>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</si>
  <si>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</si>
  <si>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</si>
  <si>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</si>
  <si>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</si>
  <si>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</si>
  <si>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</si>
  <si>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</si>
  <si>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</si>
  <si>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</si>
  <si>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</si>
  <si>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</si>
  <si>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</si>
  <si>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</si>
  <si>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</si>
  <si>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</si>
  <si>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</si>
  <si>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</si>
  <si>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</si>
  <si>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</si>
  <si>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</si>
  <si>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</si>
  <si>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</si>
  <si>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</si>
  <si>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</si>
  <si>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</si>
  <si>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</si>
  <si>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</si>
  <si>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</si>
  <si>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</si>
  <si>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</si>
  <si>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</si>
  <si>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</si>
  <si>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</si>
  <si>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</si>
  <si>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</si>
  <si>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</si>
  <si>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</si>
  <si>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</si>
  <si>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</si>
  <si>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</si>
  <si>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</si>
  <si>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</si>
  <si>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</si>
  <si>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</si>
  <si>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</si>
  <si>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</si>
  <si>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</si>
  <si>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</si>
  <si>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</si>
  <si>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</si>
  <si>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</si>
  <si>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</si>
  <si>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</si>
  <si>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</si>
  <si>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</si>
  <si>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</si>
  <si>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</si>
  <si>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</si>
  <si>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</si>
  <si>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</si>
  <si>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</si>
  <si>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</si>
  <si>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</si>
  <si>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</si>
  <si>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</si>
  <si>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Adjusted: Capital expenditure runs at 6.3%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</si>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</sst>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-0.0840702903985664</v>
      </c>
    </row>
    <row r="7" spans="1:2" x14ac:dyDescent="0.25">
      <c r="A7" t="s">
        <v>5</v>
      </c>
      <c r="B7" s="6">
        <v>0.05807863500308543</v>
      </c>
    </row>
    <row r="8" spans="1:2" x14ac:dyDescent="0.25">
      <c r="A8" t="s">
        <v>6</v>
      </c>
      <c r="B8" s="6">
        <v>0.17072165457327607</v>
      </c>
    </row>
    <row r="9" spans="1:2" x14ac:dyDescent="0.25">
      <c r="A9" t="s">
        <v>7</v>
      </c>
      <c r="B9" s="6">
        <v>0.040411571105261154</v>
      </c>
    </row>
    <row r="10" spans="1:2" x14ac:dyDescent="0.25">
      <c r="A10" t="s">
        <v>8</v>
      </c>
      <c r="B10" s="6">
        <v>0.06305918254848374</v>
      </c>
    </row>
    <row r="11" spans="1:2" x14ac:dyDescent="0.25">
      <c r="A11" t="s">
        <v>9</v>
      </c>
      <c r="B11" s="6">
        <v>-0.03171066163866987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12.599207248297775</v>
      </c>
    </row>
    <row r="14" spans="1:3" x14ac:dyDescent="0.25">
      <c r="A14" t="s">
        <v>12</v>
      </c>
      <c r="B14" s="6">
        <v>0.11751868387256402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1.5058500000000001</v>
      </c>
      <c r="C19" s="8" t="s">
        <v>19</v>
      </c>
    </row>
    <row r="20" spans="1:2" x14ac:dyDescent="0.25">
      <c r="A20" t="s">
        <v>20</v>
      </c>
      <c r="B20" s="10">
        <f>B17+B19*B18</f>
        <v>0.13988025</v>
      </c>
    </row>
    <row r="21" spans="1:3" x14ac:dyDescent="0.25">
      <c r="A21" t="s">
        <v>21</v>
      </c>
      <c r="B21" s="6">
        <v>0.04620990669923517</v>
      </c>
      <c r="C21" s="8" t="s">
        <v>22</v>
      </c>
    </row>
    <row r="22" spans="1:2" x14ac:dyDescent="0.25">
      <c r="A22" t="s">
        <v>23</v>
      </c>
      <c r="B22" s="11">
        <v>47494107136</v>
      </c>
    </row>
    <row r="23" spans="1:2" x14ac:dyDescent="0.25">
      <c r="A23" t="s">
        <v>24</v>
      </c>
      <c r="B23" s="11">
        <v>13410000000</v>
      </c>
    </row>
    <row r="24" spans="1:2" x14ac:dyDescent="0.25">
      <c r="A24" t="s">
        <v>25</v>
      </c>
      <c r="B24" s="10">
        <f>B22/(B22+B23)</f>
        <v>0.7798178048968812</v>
      </c>
    </row>
    <row r="25" spans="1:2" x14ac:dyDescent="0.25">
      <c r="A25" t="s">
        <v>26</v>
      </c>
      <c r="B25" s="10">
        <f>1-B24</f>
        <v>0.22018219510311876</v>
      </c>
    </row>
    <row r="26" spans="1:2" x14ac:dyDescent="0.25">
      <c r="A26" t="s">
        <v>27</v>
      </c>
      <c r="B26" s="12">
        <f>B24*B20+B25*B21*(1-B8)</f>
        <v>0.11751868387256402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61352000000</v>
      </c>
      <c r="C29" s="8" t="s">
        <v>30</v>
      </c>
    </row>
    <row r="30" spans="1:2" x14ac:dyDescent="0.25">
      <c r="A30" t="s">
        <v>31</v>
      </c>
      <c r="B30" s="11">
        <v>8018000000</v>
      </c>
    </row>
    <row r="31" spans="1:2" x14ac:dyDescent="0.25">
      <c r="A31" t="s">
        <v>32</v>
      </c>
      <c r="B31" s="13">
        <v>766000000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-0.0840702903985664</v>
      </c>
      <c r="C5" s="10">
        <f>Assumptions!B6</f>
        <v>-0.0840702903985664</v>
      </c>
      <c r="D5" s="10">
        <f>Assumptions!B6</f>
        <v>-0.0840702903985664</v>
      </c>
      <c r="E5" s="10">
        <f>Assumptions!B6</f>
        <v>-0.0840702903985664</v>
      </c>
      <c r="F5" s="10">
        <f>Assumptions!B6</f>
        <v>-0.0840702903985664</v>
      </c>
    </row>
    <row r="6" spans="1:6" x14ac:dyDescent="0.25">
      <c r="A6" t="s">
        <v>43</v>
      </c>
      <c r="B6" s="18">
        <f>Assumptions!B29*(1+B5)</f>
        <v>56194119543.467155</v>
      </c>
      <c r="C6" s="18">
        <f>B6*(1+C5)</f>
        <v>51469863594.75612</v>
      </c>
      <c r="D6" s="18">
        <f>C6*(1+D5)</f>
        <v>47142777215.57037</v>
      </c>
      <c r="E6" s="18">
        <f>D6*(1+E5)</f>
        <v>43179470244.86245</v>
      </c>
      <c r="F6" s="18">
        <f>E6*(1+F5)</f>
        <v>39549359642.120605</v>
      </c>
    </row>
    <row r="7" spans="1:6" x14ac:dyDescent="0.25">
      <c r="A7" t="s">
        <v>5</v>
      </c>
      <c r="B7" s="10">
        <f>Assumptions!B7</f>
        <v>0.05807863500308543</v>
      </c>
      <c r="C7" s="10">
        <f>Assumptions!B7</f>
        <v>0.05807863500308543</v>
      </c>
      <c r="D7" s="10">
        <f>Assumptions!B7</f>
        <v>0.05807863500308543</v>
      </c>
      <c r="E7" s="10">
        <f>Assumptions!B7</f>
        <v>0.05807863500308543</v>
      </c>
      <c r="F7" s="10">
        <f>Assumptions!B7</f>
        <v>0.05807863500308543</v>
      </c>
    </row>
    <row r="8" spans="1:6" x14ac:dyDescent="0.25">
      <c r="A8" t="s">
        <v>44</v>
      </c>
      <c r="B8" s="18">
        <f>B6*B7</f>
        <v>3263677758.2847786</v>
      </c>
      <c r="C8" s="18">
        <f>C6*C7</f>
        <v>2989299421.378435</v>
      </c>
      <c r="D8" s="18">
        <f>D6*D7</f>
        <v>2737988150.934884</v>
      </c>
      <c r="E8" s="18">
        <f>E6*E7</f>
        <v>2507804691.977954</v>
      </c>
      <c r="F8" s="18">
        <f>F6*F7</f>
        <v>2296972823.26048</v>
      </c>
    </row>
    <row r="9" spans="1:6" x14ac:dyDescent="0.25">
      <c r="A9" t="s">
        <v>45</v>
      </c>
      <c r="B9" s="18">
        <f>B8*(1-Assumptions!B8)</f>
        <v>2706497291.396401</v>
      </c>
      <c r="C9" s="18">
        <f>C8*(1-Assumptions!B8)</f>
        <v>2478961278.145772</v>
      </c>
      <c r="D9" s="18">
        <f>D8*(1-Assumptions!B8)</f>
        <v>2270554283.605256</v>
      </c>
      <c r="E9" s="18">
        <f>E8*(1-Assumptions!B8)</f>
        <v>2079668125.6168528</v>
      </c>
      <c r="F9" s="18">
        <f>F8*(1-Assumptions!B8)</f>
        <v>1904829822.3636017</v>
      </c>
    </row>
    <row r="10" spans="1:6" x14ac:dyDescent="0.25">
      <c r="A10" t="s">
        <v>46</v>
      </c>
      <c r="B10" s="18">
        <f>B6*Assumptions!B9</f>
        <v>2270892657.6283684</v>
      </c>
      <c r="C10" s="18">
        <f>C6*Assumptions!B9</f>
        <v>2079978052.4375794</v>
      </c>
      <c r="D10" s="18">
        <f>D6*Assumptions!B9</f>
        <v>1905113693.5465076</v>
      </c>
      <c r="E10" s="18">
        <f>E6*Assumptions!B9</f>
        <v>1744950232.0877671</v>
      </c>
      <c r="F10" s="18">
        <f>F6*Assumptions!B9</f>
        <v>1598251759.3451028</v>
      </c>
    </row>
    <row r="11" spans="1:6" x14ac:dyDescent="0.25">
      <c r="A11" t="s">
        <v>47</v>
      </c>
      <c r="B11" s="18">
        <f>-B6*Assumptions!B10</f>
        <v>-3543555242.442813</v>
      </c>
      <c r="C11" s="18">
        <f>-C6*Assumptions!B10</f>
        <v>-3245647524.1672835</v>
      </c>
      <c r="D11" s="18">
        <f>-D6*Assumptions!B10</f>
        <v>-2972784994.279152</v>
      </c>
      <c r="E11" s="18">
        <f>-E6*Assumptions!B10</f>
        <v>-2722862096.517603</v>
      </c>
      <c r="F11" s="18">
        <f>-F6*Assumptions!B10</f>
        <v>-2493950289.348119</v>
      </c>
    </row>
    <row r="12" spans="1:6" x14ac:dyDescent="0.25">
      <c r="A12" t="s">
        <v>48</v>
      </c>
      <c r="B12" s="18">
        <f>-(B6-Assumptions!B29)*Assumptions!B11</f>
        <v>-163559801.9298211</v>
      </c>
      <c r="C12" s="18">
        <f>-(C6-B6)*Assumptions!B11</f>
        <v>-149809281.884049</v>
      </c>
      <c r="D12" s="18">
        <f>-(D6-C6)*Assumptions!B11</f>
        <v>-137214772.0516563</v>
      </c>
      <c r="E12" s="18">
        <f>-(E6-D6)*Assumptions!B11</f>
        <v>-125679086.31830065</v>
      </c>
      <c r="F12" s="18">
        <f>-(F6-E6)*Assumptions!B11</f>
        <v>-115113209.03449455</v>
      </c>
    </row>
    <row r="13" spans="1:6" x14ac:dyDescent="0.25">
      <c r="A13" s="19" t="s">
        <v>49</v>
      </c>
      <c r="B13" s="20">
        <f>B9+B10+B11+B12</f>
        <v>1270274904.652135</v>
      </c>
      <c r="C13" s="20">
        <f>C9+C10+C11+C12</f>
        <v>1163482524.5320187</v>
      </c>
      <c r="D13" s="20">
        <f>D9+D10+D11+D12</f>
        <v>1065668210.8209558</v>
      </c>
      <c r="E13" s="20">
        <f>E9+E10+E11+E12</f>
        <v>976077174.8687164</v>
      </c>
      <c r="F13" s="20">
        <f>F9+F10+F11+F12</f>
        <v>894018083.3260912</v>
      </c>
    </row>
    <row r="14" spans="1:6" x14ac:dyDescent="0.25">
      <c r="A14" t="s">
        <v>50</v>
      </c>
      <c r="B14" s="21">
        <f>1/(1+Assumptions!$B$26)^(1-0.5*Assumptions!$B$32)</f>
        <v>0.9459596317992219</v>
      </c>
      <c r="C14" s="21">
        <f>1/(1+Assumptions!$B$26)^(2-0.5*Assumptions!$B$32)</f>
        <v>0.8464821621784127</v>
      </c>
      <c r="D14" s="21">
        <f>1/(1+Assumptions!$B$26)^(3-0.5*Assumptions!$B$32)</f>
        <v>0.7574657805676035</v>
      </c>
      <c r="E14" s="21">
        <f>1/(1+Assumptions!$B$26)^(4-0.5*Assumptions!$B$32)</f>
        <v>0.6778103950286893</v>
      </c>
      <c r="F14" s="21">
        <f>1/(1+Assumptions!$B$26)^(5-0.5*Assumptions!$B$32)</f>
        <v>0.6065315997043171</v>
      </c>
    </row>
    <row r="15" spans="1:6" x14ac:dyDescent="0.25">
      <c r="A15" s="19" t="s">
        <v>51</v>
      </c>
      <c r="B15" s="20">
        <f>B13*B14</f>
        <v>1201628781.0885253</v>
      </c>
      <c r="C15" s="20">
        <f>C13*C14</f>
        <v>984867203.0226612</v>
      </c>
      <c r="D15" s="20">
        <f>D13*D14</f>
        <v>807207203.1355767</v>
      </c>
      <c r="E15" s="20">
        <f>E13*E14</f>
        <v>661595255.4762517</v>
      </c>
      <c r="F15" s="20">
        <f>F13*F14</f>
        <v>542250218.2443615</v>
      </c>
    </row>
    <row r="17" spans="1:2" x14ac:dyDescent="0.25">
      <c r="A17" s="22" t="s">
        <v>52</v>
      </c>
      <c r="B17" s="23">
        <f>SUM(B15:F15)</f>
        <v>4197548660.967376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894018083.3260912</v>
      </c>
    </row>
    <row r="5" spans="1:2" x14ac:dyDescent="0.25">
      <c r="A5" t="s">
        <v>56</v>
      </c>
      <c r="B5" s="18">
        <f>IF(Assumptions!$B$33=0,B4,B4-Forecast!F11-Forecast!F10-Forecast!F12)</f>
        <v>1959826199.0677316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0.21273213055304235</v>
      </c>
    </row>
    <row r="7" spans="1:2" x14ac:dyDescent="0.25">
      <c r="A7" t="s">
        <v>58</v>
      </c>
      <c r="B7" s="18">
        <f>-MAX(Forecast!F9,0)*B6</f>
        <v>-416918002.8413495</v>
      </c>
    </row>
    <row r="8" spans="1:2" x14ac:dyDescent="0.25">
      <c r="A8" t="s">
        <v>59</v>
      </c>
      <c r="B8" s="18">
        <f>IF(OR(Assumptions!$B$33=0,Assumptions!B12&lt;=0),B5,MAX(B5+B7,0))</f>
        <v>1542908196.2263823</v>
      </c>
    </row>
    <row r="9" spans="1:2" x14ac:dyDescent="0.25">
      <c r="A9" t="s">
        <v>60</v>
      </c>
      <c r="B9" s="18">
        <f>B8*(1+Assumptions!B12)/(Assumptions!B26-Assumptions!B12)</f>
        <v>17093638116.495327</v>
      </c>
    </row>
    <row r="10" spans="1:2" x14ac:dyDescent="0.25">
      <c r="A10" t="s">
        <v>61</v>
      </c>
      <c r="B10" s="18">
        <f>B9/(1+Assumptions!B26)^(5-0.5*Assumptions!B32)</f>
        <v>10367831671.564602</v>
      </c>
    </row>
    <row r="11" spans="1:2" x14ac:dyDescent="0.25">
      <c r="A11" t="s">
        <v>62</v>
      </c>
      <c r="B11" s="18">
        <f>Forecast!B17+B10</f>
        <v>14565380332.531979</v>
      </c>
    </row>
    <row r="12" spans="1:2" x14ac:dyDescent="0.25">
      <c r="A12" t="s">
        <v>63</v>
      </c>
      <c r="B12" s="18">
        <f>-Assumptions!B30</f>
        <v>-8018000000</v>
      </c>
    </row>
    <row r="13" spans="1:2" x14ac:dyDescent="0.25">
      <c r="A13" t="s">
        <v>64</v>
      </c>
      <c r="B13" s="18">
        <f>B11+B12</f>
        <v>6547380332.531979</v>
      </c>
    </row>
    <row r="14" spans="1:2" x14ac:dyDescent="0.25">
      <c r="A14" s="19" t="s">
        <v>65</v>
      </c>
      <c r="B14" s="24">
        <f>B13/Assumptions!B31</f>
        <v>8.54749390669971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3895224582.6055827</v>
      </c>
    </row>
    <row r="18" spans="1:2" x14ac:dyDescent="0.25">
      <c r="A18" t="s">
        <v>60</v>
      </c>
      <c r="B18" s="18">
        <f>B17*Assumptions!B13</f>
        <v>49076741794.911934</v>
      </c>
    </row>
    <row r="19" spans="1:2" x14ac:dyDescent="0.25">
      <c r="A19" t="s">
        <v>61</v>
      </c>
      <c r="B19" s="18">
        <f>B18/(1+Assumptions!B26)^(5-0.5*Assumptions!B32)</f>
        <v>29766594709.143654</v>
      </c>
    </row>
    <row r="20" spans="1:2" x14ac:dyDescent="0.25">
      <c r="A20" t="s">
        <v>62</v>
      </c>
      <c r="B20" s="18">
        <f>Forecast!B17+B19</f>
        <v>33964143370.11103</v>
      </c>
    </row>
    <row r="21" spans="1:2" x14ac:dyDescent="0.25">
      <c r="A21" t="s">
        <v>63</v>
      </c>
      <c r="B21" s="18">
        <f>-Assumptions!B30</f>
        <v>-8018000000</v>
      </c>
    </row>
    <row r="22" spans="1:2" x14ac:dyDescent="0.25">
      <c r="A22" t="s">
        <v>64</v>
      </c>
      <c r="B22" s="18">
        <f>B20+B21</f>
        <v>25946143370.11103</v>
      </c>
    </row>
    <row r="23" spans="1:2" x14ac:dyDescent="0.25">
      <c r="A23" s="19" t="s">
        <v>65</v>
      </c>
      <c r="B23" s="25">
        <f>B22/Assumptions!B31</f>
        <v>33.87224983043215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63.12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7.439738696391427</v>
      </c>
    </row>
    <row r="29" spans="1:2" x14ac:dyDescent="0.25">
      <c r="A29" s="19" t="s">
        <v>73</v>
      </c>
      <c r="B29" s="12">
        <f>B28/B26-1</f>
        <v>-0.8821334173575502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0.097519</v>
      </c>
      <c r="B5" s="31">
        <v>12.746027320094086</v>
      </c>
      <c r="C5" s="31">
        <v>12.83232822336763</v>
      </c>
      <c r="D5" s="31">
        <v>12.918629126641177</v>
      </c>
      <c r="E5" s="31">
        <v>13.004930029914721</v>
      </c>
      <c r="F5" s="31">
        <v>13.091230933188271</v>
      </c>
    </row>
    <row r="6" spans="1:6" x14ac:dyDescent="0.25">
      <c r="A6" s="30">
        <v>0.107519</v>
      </c>
      <c r="B6" s="31">
        <v>10.371949515388854</v>
      </c>
      <c r="C6" s="31">
        <v>10.44709333081565</v>
      </c>
      <c r="D6" s="31">
        <v>10.522237146242443</v>
      </c>
      <c r="E6" s="31">
        <v>10.59738096166924</v>
      </c>
      <c r="F6" s="31">
        <v>10.672524777096031</v>
      </c>
    </row>
    <row r="7" spans="1:6" x14ac:dyDescent="0.25">
      <c r="A7" s="30">
        <v>0.117519</v>
      </c>
      <c r="B7" s="31">
        <v>8.4153884654502</v>
      </c>
      <c r="C7" s="31">
        <v>8.481412732049163</v>
      </c>
      <c r="D7" s="32">
        <v>8.54743699864812</v>
      </c>
      <c r="E7" s="31">
        <v>8.61346126524708</v>
      </c>
      <c r="F7" s="31">
        <v>8.679485531846034</v>
      </c>
    </row>
    <row r="8" spans="1:6" x14ac:dyDescent="0.25">
      <c r="A8" s="30">
        <v>0.127519</v>
      </c>
      <c r="B8" s="31">
        <v>6.777378110142553</v>
      </c>
      <c r="C8" s="31">
        <v>6.83583375892872</v>
      </c>
      <c r="D8" s="31">
        <v>6.894289407714886</v>
      </c>
      <c r="E8" s="31">
        <v>6.952745056501052</v>
      </c>
      <c r="F8" s="31">
        <v>7.011200705287216</v>
      </c>
    </row>
    <row r="9" spans="1:6" x14ac:dyDescent="0.25">
      <c r="A9" s="30">
        <v>0.137519</v>
      </c>
      <c r="B9" s="31">
        <v>5.387784158096354</v>
      </c>
      <c r="C9" s="31">
        <v>5.439877488180384</v>
      </c>
      <c r="D9" s="31">
        <v>5.491970818264411</v>
      </c>
      <c r="E9" s="31">
        <v>5.544064148348437</v>
      </c>
      <c r="F9" s="31">
        <v>5.596157478432463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61352000000</v>
      </c>
      <c r="C5" s="18">
        <v>62441000000</v>
      </c>
      <c r="D5" s="18">
        <v>68275000000</v>
      </c>
      <c r="E5" s="18">
        <v>79844000000</v>
      </c>
      <c r="F5" s="8" t="s">
        <v>84</v>
      </c>
    </row>
    <row r="6" spans="1:6" x14ac:dyDescent="0.25">
      <c r="A6" t="s">
        <v>44</v>
      </c>
      <c r="B6" s="18">
        <v>1461000000</v>
      </c>
      <c r="C6" s="18">
        <v>3108000000</v>
      </c>
      <c r="D6" s="18">
        <v>2097000000</v>
      </c>
      <c r="E6" s="18">
        <v>10221000000</v>
      </c>
      <c r="F6" s="8" t="s">
        <v>85</v>
      </c>
    </row>
    <row r="7" spans="1:6" x14ac:dyDescent="0.25">
      <c r="A7" t="s">
        <v>86</v>
      </c>
      <c r="B7" s="18">
        <v>2945000000</v>
      </c>
      <c r="C7" s="18">
        <v>2632000000</v>
      </c>
      <c r="D7" s="18">
        <v>2675000000</v>
      </c>
      <c r="E7" s="18">
        <v>2580000000</v>
      </c>
      <c r="F7" s="8" t="s">
        <v>87</v>
      </c>
    </row>
    <row r="8" spans="1:6" x14ac:dyDescent="0.25">
      <c r="A8" t="s">
        <v>88</v>
      </c>
      <c r="B8" s="18">
        <v>4337000000</v>
      </c>
      <c r="C8" s="18">
        <v>4405000000</v>
      </c>
      <c r="D8" s="18">
        <v>4613000000</v>
      </c>
      <c r="E8" s="18">
        <v>3468000000</v>
      </c>
      <c r="F8" s="8" t="s">
        <v>89</v>
      </c>
    </row>
    <row r="9" spans="1:6" x14ac:dyDescent="0.25">
      <c r="A9" t="s">
        <v>90</v>
      </c>
      <c r="B9" s="18">
        <v>267000000</v>
      </c>
      <c r="C9" s="18">
        <v>185000000</v>
      </c>
      <c r="D9" s="18">
        <v>-1714000000</v>
      </c>
      <c r="E9" s="18">
        <v>615000000</v>
      </c>
      <c r="F9" s="8" t="s">
        <v>91</v>
      </c>
    </row>
    <row r="10" spans="1:6" x14ac:dyDescent="0.25">
      <c r="A10" t="s">
        <v>92</v>
      </c>
      <c r="B10" s="18">
        <v>13410000000</v>
      </c>
      <c r="C10" s="18">
        <v>11563000000</v>
      </c>
      <c r="D10" s="18">
        <v>10681000000</v>
      </c>
      <c r="E10" s="18">
        <v>11650000000</v>
      </c>
      <c r="F10" s="8" t="s">
        <v>93</v>
      </c>
    </row>
    <row r="11" spans="1:6" x14ac:dyDescent="0.25">
      <c r="A11" t="s">
        <v>94</v>
      </c>
      <c r="B11" s="18">
        <v>5392000000</v>
      </c>
      <c r="C11" s="18">
        <v>6400000000</v>
      </c>
      <c r="D11" s="18">
        <v>7686000000</v>
      </c>
      <c r="E11" s="18">
        <v>9300000000</v>
      </c>
      <c r="F11" s="8" t="s">
        <v>95</v>
      </c>
    </row>
    <row r="12" spans="1:6" x14ac:dyDescent="0.25">
      <c r="A12" t="s">
        <v>32</v>
      </c>
      <c r="B12" s="34">
        <v>766000000</v>
      </c>
      <c r="C12" s="34">
        <v>791000000</v>
      </c>
      <c r="D12" s="34">
        <v>845000000</v>
      </c>
      <c r="E12" s="34">
        <v>914000000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2026-09-19T00:06:27Z</dcterms:modified>
</cp:coreProperties>
</file>