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<sst xmlns="http://schemas.openxmlformats.org/spreadsheetml/2006/main" count="115" uniqueCount="103">
  <si>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Micron Technology, Inc. (MU)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</si>
  <si>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</si>
  <si>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</si>
  <si>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</si>
  <si>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</si>
  <si>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</si>
  <si>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</si>
  <si>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</si>
  <si>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</si>
  <si>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</si>
  <si>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</si>
  <si>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</si>
  <si>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</si>
  <si>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</si>
  <si>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</si>
  <si>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</si>
  <si>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</si>
  <si>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</si>
  <si>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</si>
  <si>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</si>
  <si>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</si>
  <si>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</si>
  <si>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</si>
  <si>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</si>
  <si>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</si>
  <si>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</si>
  <si>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</si>
  <si>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</si>
  <si>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</si>
  <si>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</si>
  <si>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</si>
  <si>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</si>
  <si>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</si>
  <si>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</si>
  <si>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</si>
  <si>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</si>
  <si>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</si>
  <si>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</si>
  <si>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</si>
  <si>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</si>
  <si>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</si>
  <si>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</si>
  <si>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</si>
  <si>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</si>
  <si>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</si>
  <si>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</si>
  <si>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</si>
  <si>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</si>
  <si>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</si>
  <si>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</si>
  <si>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</si>
  <si>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</si>
  <si>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</si>
  <si>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</si>
  <si>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</si>
  <si>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</si>
  <si>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</si>
  <si>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</si>
  <si>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</si>
  <si>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</si>
  <si>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</si>
  <si>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</si>
  <si>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</si>
  <si>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</si>
  <si>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</si>
  <si>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</si>
  <si>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</si>
  <si>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</si>
  <si>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</si>
  <si>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</si>
  <si>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</si>
  <si>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</si>
  <si>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</si>
  <si>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</si>
  <si>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</si>
  <si>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</si>
  <si>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</si>
  <si>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</si>
  <si>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</si>
  <si>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</si>
  <si>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</si>
  <si>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</si>
  <si>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</si>
  <si>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</si>
  <si>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</si>
  <si>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</si>
  <si>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</si>
  <si>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</si>
  <si>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</si>
  <si>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</si>
  <si>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</si>
  <si>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</si>
  <si>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</si>
  <si>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</si>
  <si>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</si>
  <si>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</si>
  <si>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</si>
  <si>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</si>
  <si>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</si>
  <si>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</si>
  <si>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41.1% of revenue against depreciation of 31.6%. A perpetuity has to be a steady state, so the terminal year uses maintenance capex at depreciation and then charges the reinvestment terminal growth requires (g/ROIC of NOPAT). The bridge is shown under Terminal Value.</t>
  </si>
  <si>
    <t>Current EV/EBITDA of 63.4x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</si>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</sst>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0.06713489726936261</v>
      </c>
    </row>
    <row r="7" spans="1:2" x14ac:dyDescent="0.25">
      <c r="A7" t="s">
        <v>5</v>
      </c>
      <c r="B7" s="6">
        <v>0.07056049247696336</v>
      </c>
    </row>
    <row r="8" spans="1:2" x14ac:dyDescent="0.25">
      <c r="A8" t="s">
        <v>6</v>
      </c>
      <c r="B8" s="6">
        <v>0.1164284234514191</v>
      </c>
    </row>
    <row r="9" spans="1:2" x14ac:dyDescent="0.25">
      <c r="A9" t="s">
        <v>7</v>
      </c>
      <c r="B9" s="6">
        <v>0.31593121765685067</v>
      </c>
    </row>
    <row r="10" spans="1:2" x14ac:dyDescent="0.25">
      <c r="A10" t="s">
        <v>8</v>
      </c>
      <c r="B10" s="6">
        <v>0.4111156318113486</v>
      </c>
    </row>
    <row r="11" spans="1:2" x14ac:dyDescent="0.25">
      <c r="A11" t="s">
        <v>9</v>
      </c>
      <c r="B11" s="6">
        <v>0.05429200293470286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0.14861960195288018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1.81874</v>
      </c>
      <c r="C19" s="8" t="s">
        <v>19</v>
      </c>
    </row>
    <row r="20" spans="1:2" x14ac:dyDescent="0.25">
      <c r="A20" t="s">
        <v>20</v>
      </c>
      <c r="B20" s="10">
        <f>B17+B19*B18</f>
        <v>0.1500107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1147237564416</v>
      </c>
    </row>
    <row r="23" spans="1:2" x14ac:dyDescent="0.25">
      <c r="A23" t="s">
        <v>24</v>
      </c>
      <c r="B23" s="11">
        <v>15278000000</v>
      </c>
    </row>
    <row r="24" spans="1:2" x14ac:dyDescent="0.25">
      <c r="A24" t="s">
        <v>25</v>
      </c>
      <c r="B24" s="10">
        <f>B22/(B22+B23)</f>
        <v>0.9868578103660272</v>
      </c>
    </row>
    <row r="25" spans="1:2" x14ac:dyDescent="0.25">
      <c r="A25" t="s">
        <v>26</v>
      </c>
      <c r="B25" s="10">
        <f>1-B24</f>
        <v>0.013142189633972845</v>
      </c>
    </row>
    <row r="26" spans="1:2" x14ac:dyDescent="0.25">
      <c r="A26" t="s">
        <v>27</v>
      </c>
      <c r="B26" s="12">
        <f>B24*B20+B25*B21*(1-B8)</f>
        <v>0.14861960195288018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37378000000</v>
      </c>
      <c r="C29" s="8" t="s">
        <v>30</v>
      </c>
    </row>
    <row r="30" spans="1:2" x14ac:dyDescent="0.25">
      <c r="A30" t="s">
        <v>31</v>
      </c>
      <c r="B30" s="11">
        <v>4971000000</v>
      </c>
    </row>
    <row r="31" spans="1:2" x14ac:dyDescent="0.25">
      <c r="A31" t="s">
        <v>32</v>
      </c>
      <c r="B31" s="13">
        <v>1125000000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0.06713489726936261</v>
      </c>
      <c r="C5" s="10">
        <f>Assumptions!B6</f>
        <v>0.06713489726936261</v>
      </c>
      <c r="D5" s="10">
        <f>Assumptions!B6</f>
        <v>0.06713489726936261</v>
      </c>
      <c r="E5" s="10">
        <f>Assumptions!B6</f>
        <v>0.06713489726936261</v>
      </c>
      <c r="F5" s="10">
        <f>Assumptions!B6</f>
        <v>0.06713489726936261</v>
      </c>
    </row>
    <row r="6" spans="1:6" x14ac:dyDescent="0.25">
      <c r="A6" t="s">
        <v>43</v>
      </c>
      <c r="B6" s="18">
        <f>Assumptions!B29*(1+B5)</f>
        <v>39887368190.13424</v>
      </c>
      <c r="C6" s="18">
        <f>B6*(1+C5)</f>
        <v>42565202555.92414</v>
      </c>
      <c r="D6" s="18">
        <f>C6*(1+D5)</f>
        <v>45422813056.76572</v>
      </c>
      <c r="E6" s="18">
        <f>D6*(1+E5)</f>
        <v>48472268945.01714</v>
      </c>
      <c r="F6" s="18">
        <f>E6*(1+F5)</f>
        <v>51726449741.05379</v>
      </c>
    </row>
    <row r="7" spans="1:6" x14ac:dyDescent="0.25">
      <c r="A7" t="s">
        <v>5</v>
      </c>
      <c r="B7" s="10">
        <f>Assumptions!B7</f>
        <v>0.07056049247696336</v>
      </c>
      <c r="C7" s="10">
        <f>Assumptions!B7</f>
        <v>0.07056049247696336</v>
      </c>
      <c r="D7" s="10">
        <f>Assumptions!B7</f>
        <v>0.07056049247696336</v>
      </c>
      <c r="E7" s="10">
        <f>Assumptions!B7</f>
        <v>0.07056049247696336</v>
      </c>
      <c r="F7" s="10">
        <f>Assumptions!B7</f>
        <v>0.07056049247696336</v>
      </c>
    </row>
    <row r="8" spans="1:6" x14ac:dyDescent="0.25">
      <c r="A8" t="s">
        <v>44</v>
      </c>
      <c r="B8" s="18">
        <f>B6*B7</f>
        <v>2814472343.1058345</v>
      </c>
      <c r="C8" s="18">
        <f>C6*C7</f>
        <v>3003421654.727707</v>
      </c>
      <c r="D8" s="18">
        <f>D6*D7</f>
        <v>3205056058.9744306</v>
      </c>
      <c r="E8" s="18">
        <f>E6*E7</f>
        <v>3420227168.236227</v>
      </c>
      <c r="F8" s="18">
        <f>F6*F7</f>
        <v>3649843767.813649</v>
      </c>
    </row>
    <row r="9" spans="1:6" x14ac:dyDescent="0.25">
      <c r="A9" t="s">
        <v>45</v>
      </c>
      <c r="B9" s="18">
        <f>B8*(1-Assumptions!B8)</f>
        <v>2486787765.3504004</v>
      </c>
      <c r="C9" s="18">
        <f>C8*(1-Assumptions!B8)</f>
        <v>2653738006.5079074</v>
      </c>
      <c r="D9" s="18">
        <f>D8*(1-Assumptions!B8)</f>
        <v>2831896434.954619</v>
      </c>
      <c r="E9" s="18">
        <f>E8*(1-Assumptions!B8)</f>
        <v>3022015511.1927714</v>
      </c>
      <c r="F9" s="18">
        <f>F8*(1-Assumptions!B8)</f>
        <v>3224898212.0831184</v>
      </c>
    </row>
    <row r="10" spans="1:6" x14ac:dyDescent="0.25">
      <c r="A10" t="s">
        <v>46</v>
      </c>
      <c r="B10" s="18">
        <f>B6*Assumptions!B9</f>
        <v>12601664801.436243</v>
      </c>
      <c r="C10" s="18">
        <f>C6*Assumptions!B9</f>
        <v>13447676273.303606</v>
      </c>
      <c r="D10" s="18">
        <f>D6*Assumptions!B9</f>
        <v>14350484638.423489</v>
      </c>
      <c r="E10" s="18">
        <f>E6*Assumptions!B9</f>
        <v>15313902950.389614</v>
      </c>
      <c r="F10" s="18">
        <f>F6*Assumptions!B9</f>
        <v>16342000251.757011</v>
      </c>
    </row>
    <row r="11" spans="1:6" x14ac:dyDescent="0.25">
      <c r="A11" t="s">
        <v>47</v>
      </c>
      <c r="B11" s="18">
        <f>-B6*Assumptions!B10</f>
        <v>-16398320574.778925</v>
      </c>
      <c r="C11" s="18">
        <f>-C6*Assumptions!B10</f>
        <v>-17499220141.956783</v>
      </c>
      <c r="D11" s="18">
        <f>-D6*Assumptions!B10</f>
        <v>-18674028488.48101</v>
      </c>
      <c r="E11" s="18">
        <f>-E6*Assumptions!B10</f>
        <v>-19927707472.660336</v>
      </c>
      <c r="F11" s="18">
        <f>-F6*Assumptions!B10</f>
        <v>-21265552066.651295</v>
      </c>
    </row>
    <row r="12" spans="1:6" x14ac:dyDescent="0.25">
      <c r="A12" t="s">
        <v>48</v>
      </c>
      <c r="B12" s="18">
        <f>-(B6-Assumptions!B29)*Assumptions!B11</f>
        <v>-136238625.14301813</v>
      </c>
      <c r="C12" s="18">
        <f>-(C6-B6)*Assumptions!B11</f>
        <v>-145384991.24611354</v>
      </c>
      <c r="D12" s="18">
        <f>-(D6-C6)*Assumptions!B11</f>
        <v>-155145397.69792855</v>
      </c>
      <c r="E12" s="18">
        <f>-(E6-D6)*Assumptions!B11</f>
        <v>-165561068.0341934</v>
      </c>
      <c r="F12" s="18">
        <f>-(F6-E6)*Assumptions!B11</f>
        <v>-176675993.32847518</v>
      </c>
    </row>
    <row r="13" spans="1:6" x14ac:dyDescent="0.25">
      <c r="A13" s="19" t="s">
        <v>49</v>
      </c>
      <c r="B13" s="20">
        <f>B9+B10+B11+B12</f>
        <v>-1446106633.1352992</v>
      </c>
      <c r="C13" s="20">
        <f>C9+C10+C11+C12</f>
        <v>-1543190853.391383</v>
      </c>
      <c r="D13" s="20">
        <f>D9+D10+D11+D12</f>
        <v>-1646792812.80083</v>
      </c>
      <c r="E13" s="20">
        <f>E9+E10+E11+E12</f>
        <v>-1757350079.112143</v>
      </c>
      <c r="F13" s="20">
        <f>F9+F10+F11+F12</f>
        <v>-1875329596.13964</v>
      </c>
    </row>
    <row r="14" spans="1:6" x14ac:dyDescent="0.25">
      <c r="A14" t="s">
        <v>50</v>
      </c>
      <c r="B14" s="21">
        <f>1/(1+Assumptions!$B$26)^(1-0.5*Assumptions!$B$32)</f>
        <v>0.9330649768558837</v>
      </c>
      <c r="C14" s="21">
        <f>1/(1+Assumptions!$B$26)^(2-0.5*Assumptions!$B$32)</f>
        <v>0.8123359337325332</v>
      </c>
      <c r="D14" s="21">
        <f>1/(1+Assumptions!$B$26)^(3-0.5*Assumptions!$B$32)</f>
        <v>0.7072279911916893</v>
      </c>
      <c r="E14" s="21">
        <f>1/(1+Assumptions!$B$26)^(4-0.5*Assumptions!$B$32)</f>
        <v>0.6157199389504253</v>
      </c>
      <c r="F14" s="21">
        <f>1/(1+Assumptions!$B$26)^(5-0.5*Assumptions!$B$32)</f>
        <v>0.5360520906169282</v>
      </c>
    </row>
    <row r="15" spans="1:6" x14ac:dyDescent="0.25">
      <c r="A15" s="19" t="s">
        <v>51</v>
      </c>
      <c r="B15" s="20">
        <f>B13*B14</f>
        <v>-1349311452.177528</v>
      </c>
      <c r="C15" s="20">
        <f>C13*C14</f>
        <v>-1253589382.8171937</v>
      </c>
      <c r="D15" s="20">
        <f>D13*D14</f>
        <v>-1164657972.9060426</v>
      </c>
      <c r="E15" s="20">
        <f>E13*E14</f>
        <v>-1082035483.425454</v>
      </c>
      <c r="F15" s="20">
        <f>F13*F14</f>
        <v>-1005274350.6064537</v>
      </c>
    </row>
    <row r="17" spans="1:2" x14ac:dyDescent="0.25">
      <c r="A17" s="22" t="s">
        <v>52</v>
      </c>
      <c r="B17" s="23">
        <f>SUM(B15:F15)</f>
        <v>-5854868641.932672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-1875329596.13964</v>
      </c>
    </row>
    <row r="5" spans="1:2" x14ac:dyDescent="0.25">
      <c r="A5" t="s">
        <v>56</v>
      </c>
      <c r="B5" s="18">
        <f>IF(Assumptions!$B$33=0,B4,B4-Forecast!F11-Forecast!F10-Forecast!F12)</f>
        <v>3224898212.0831184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0.16821468818040736</v>
      </c>
    </row>
    <row r="7" spans="1:2" x14ac:dyDescent="0.25">
      <c r="A7" t="s">
        <v>58</v>
      </c>
      <c r="B7" s="18">
        <f>-MAX(Forecast!F9,0)*B6</f>
        <v>-542475247.159115</v>
      </c>
    </row>
    <row r="8" spans="1:2" x14ac:dyDescent="0.25">
      <c r="A8" t="s">
        <v>59</v>
      </c>
      <c r="B8" s="18">
        <f>IF(OR(Assumptions!$B$33=0,Assumptions!B12&lt;=0),B5,MAX(B5+B7,0))</f>
        <v>2682422964.9240036</v>
      </c>
    </row>
    <row r="9" spans="1:2" x14ac:dyDescent="0.25">
      <c r="A9" t="s">
        <v>60</v>
      </c>
      <c r="B9" s="18">
        <f>B8*(1+Assumptions!B12)/(Assumptions!B26-Assumptions!B12)</f>
        <v>22241485133.523712</v>
      </c>
    </row>
    <row r="10" spans="1:2" x14ac:dyDescent="0.25">
      <c r="A10" t="s">
        <v>61</v>
      </c>
      <c r="B10" s="18">
        <f>B9/(1+Assumptions!B26)^(5-0.5*Assumptions!B32)</f>
        <v>11922594604.250713</v>
      </c>
    </row>
    <row r="11" spans="1:2" x14ac:dyDescent="0.25">
      <c r="A11" t="s">
        <v>62</v>
      </c>
      <c r="B11" s="18">
        <f>Forecast!B17+B10</f>
        <v>6067725962.318042</v>
      </c>
    </row>
    <row r="12" spans="1:2" x14ac:dyDescent="0.25">
      <c r="A12" t="s">
        <v>63</v>
      </c>
      <c r="B12" s="18">
        <f>-Assumptions!B30</f>
        <v>-4971000000</v>
      </c>
    </row>
    <row r="13" spans="1:2" x14ac:dyDescent="0.25">
      <c r="A13" t="s">
        <v>64</v>
      </c>
      <c r="B13" s="18">
        <f>B11+B12</f>
        <v>1096725962.3180418</v>
      </c>
    </row>
    <row r="14" spans="1:2" x14ac:dyDescent="0.25">
      <c r="A14" s="19" t="s">
        <v>65</v>
      </c>
      <c r="B14" s="24">
        <f>B13/Assumptions!B31</f>
        <v>0.9748675220604816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19991844019.57066</v>
      </c>
    </row>
    <row r="18" spans="1:2" x14ac:dyDescent="0.25">
      <c r="A18" t="s">
        <v>60</v>
      </c>
      <c r="B18" s="18">
        <f>B17*Assumptions!B13</f>
        <v>399836880391.4132</v>
      </c>
    </row>
    <row r="19" spans="1:2" x14ac:dyDescent="0.25">
      <c r="A19" t="s">
        <v>61</v>
      </c>
      <c r="B19" s="18">
        <f>B18/(1+Assumptions!B26)^(5-0.5*Assumptions!B32)</f>
        <v>214333395639.5677</v>
      </c>
    </row>
    <row r="20" spans="1:2" x14ac:dyDescent="0.25">
      <c r="A20" t="s">
        <v>62</v>
      </c>
      <c r="B20" s="18">
        <f>Forecast!B17+B19</f>
        <v>208478526997.635</v>
      </c>
    </row>
    <row r="21" spans="1:2" x14ac:dyDescent="0.25">
      <c r="A21" t="s">
        <v>63</v>
      </c>
      <c r="B21" s="18">
        <f>-Assumptions!B30</f>
        <v>-4971000000</v>
      </c>
    </row>
    <row r="22" spans="1:2" x14ac:dyDescent="0.25">
      <c r="A22" t="s">
        <v>64</v>
      </c>
      <c r="B22" s="18">
        <f>B20+B21</f>
        <v>203507526997.635</v>
      </c>
    </row>
    <row r="23" spans="1:2" x14ac:dyDescent="0.25">
      <c r="A23" s="19" t="s">
        <v>65</v>
      </c>
      <c r="B23" s="25">
        <f>B22/Assumptions!B31</f>
        <v>180.89557955345333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1015.8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0.9748675220604816</v>
      </c>
    </row>
    <row r="29" spans="1:2" x14ac:dyDescent="0.25">
      <c r="A29" s="19" t="s">
        <v>73</v>
      </c>
      <c r="B29" s="12">
        <f>B28/B26-1</f>
        <v>-0.9990402958042326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0.12862</v>
      </c>
      <c r="B5" s="31">
        <v>3.32276977541275</v>
      </c>
      <c r="C5" s="31">
        <v>3.404829029967338</v>
      </c>
      <c r="D5" s="31">
        <v>3.4887246322379726</v>
      </c>
      <c r="E5" s="31">
        <v>3.5747358888129748</v>
      </c>
      <c r="F5" s="31">
        <v>3.663201774426007</v>
      </c>
    </row>
    <row r="6" spans="1:6" x14ac:dyDescent="0.25">
      <c r="A6" s="30">
        <v>0.13862</v>
      </c>
      <c r="B6" s="31">
        <v>1.9714575907837177</v>
      </c>
      <c r="C6" s="31">
        <v>2.029108075478515</v>
      </c>
      <c r="D6" s="31">
        <v>2.0867585601733136</v>
      </c>
      <c r="E6" s="31">
        <v>2.144409044868116</v>
      </c>
      <c r="F6" s="31">
        <v>2.202059529562911</v>
      </c>
    </row>
    <row r="7" spans="1:6" x14ac:dyDescent="0.25">
      <c r="A7" s="30">
        <v>0.14862</v>
      </c>
      <c r="B7" s="31">
        <v>0.8714335190144348</v>
      </c>
      <c r="C7" s="31">
        <v>0.9231301871099108</v>
      </c>
      <c r="D7" s="32">
        <v>0.9748268552053833</v>
      </c>
      <c r="E7" s="31">
        <v>1.0265235233008576</v>
      </c>
      <c r="F7" s="31">
        <v>1.07822019139633</v>
      </c>
    </row>
    <row r="8" spans="1:6" x14ac:dyDescent="0.25">
      <c r="A8" s="30">
        <v>0.15862</v>
      </c>
      <c r="B8" s="31">
        <v>-0.061643392849408465</v>
      </c>
      <c r="C8" s="31">
        <v>-0.015058944880377028</v>
      </c>
      <c r="D8" s="31">
        <v>0.03152550308865611</v>
      </c>
      <c r="E8" s="31">
        <v>0.07810995105768924</v>
      </c>
      <c r="F8" s="31">
        <v>0.12469439902672068</v>
      </c>
    </row>
    <row r="9" spans="1:6" x14ac:dyDescent="0.25">
      <c r="A9" s="30">
        <v>0.16862</v>
      </c>
      <c r="B9" s="31">
        <v>-0.8589373302753261</v>
      </c>
      <c r="C9" s="31">
        <v>-0.8167779233804661</v>
      </c>
      <c r="D9" s="31">
        <v>-0.7746185164856075</v>
      </c>
      <c r="E9" s="31">
        <v>-0.7324591095907457</v>
      </c>
      <c r="F9" s="31">
        <v>-0.6902997026958873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37378000000</v>
      </c>
      <c r="C5" s="18">
        <v>25111000000</v>
      </c>
      <c r="D5" s="18">
        <v>15540000000</v>
      </c>
      <c r="E5" s="18">
        <v>30758000000</v>
      </c>
      <c r="F5" s="8" t="s">
        <v>84</v>
      </c>
    </row>
    <row r="6" spans="1:6" x14ac:dyDescent="0.25">
      <c r="A6" t="s">
        <v>44</v>
      </c>
      <c r="B6" s="18">
        <v>9809000000</v>
      </c>
      <c r="C6" s="18">
        <v>1305000000</v>
      </c>
      <c r="D6" s="18">
        <v>-5405000000</v>
      </c>
      <c r="E6" s="18">
        <v>9709000000</v>
      </c>
      <c r="F6" s="8" t="s">
        <v>85</v>
      </c>
    </row>
    <row r="7" spans="1:6" x14ac:dyDescent="0.25">
      <c r="A7" t="s">
        <v>86</v>
      </c>
      <c r="B7" s="18">
        <v>8352000000</v>
      </c>
      <c r="C7" s="18">
        <v>7780000000</v>
      </c>
      <c r="D7" s="18">
        <v>7756000000</v>
      </c>
      <c r="E7" s="18">
        <v>7116000000</v>
      </c>
      <c r="F7" s="8" t="s">
        <v>87</v>
      </c>
    </row>
    <row r="8" spans="1:6" x14ac:dyDescent="0.25">
      <c r="A8" t="s">
        <v>88</v>
      </c>
      <c r="B8" s="18">
        <v>15857000000</v>
      </c>
      <c r="C8" s="18">
        <v>8386000000</v>
      </c>
      <c r="D8" s="18">
        <v>7676000000</v>
      </c>
      <c r="E8" s="18">
        <v>12067000000</v>
      </c>
      <c r="F8" s="8" t="s">
        <v>89</v>
      </c>
    </row>
    <row r="9" spans="1:6" x14ac:dyDescent="0.25">
      <c r="A9" t="s">
        <v>90</v>
      </c>
      <c r="B9" s="18">
        <v>666000000</v>
      </c>
      <c r="C9" s="18">
        <v>1165000000</v>
      </c>
      <c r="D9" s="18">
        <v>2911000000</v>
      </c>
      <c r="E9" s="18">
        <v>1255000000</v>
      </c>
      <c r="F9" s="8" t="s">
        <v>91</v>
      </c>
    </row>
    <row r="10" spans="1:6" x14ac:dyDescent="0.25">
      <c r="A10" t="s">
        <v>92</v>
      </c>
      <c r="B10" s="18">
        <v>15278000000</v>
      </c>
      <c r="C10" s="18">
        <v>14007000000</v>
      </c>
      <c r="D10" s="18">
        <v>13933000000</v>
      </c>
      <c r="E10" s="18">
        <v>7516000000</v>
      </c>
      <c r="F10" s="8" t="s">
        <v>93</v>
      </c>
    </row>
    <row r="11" spans="1:6" x14ac:dyDescent="0.25">
      <c r="A11" t="s">
        <v>94</v>
      </c>
      <c r="B11" s="18">
        <v>10307000000</v>
      </c>
      <c r="C11" s="18">
        <v>8106000000</v>
      </c>
      <c r="D11" s="18">
        <v>9594000000</v>
      </c>
      <c r="E11" s="18">
        <v>9331000000</v>
      </c>
      <c r="F11" s="8" t="s">
        <v>95</v>
      </c>
    </row>
    <row r="12" spans="1:6" x14ac:dyDescent="0.25">
      <c r="A12" t="s">
        <v>32</v>
      </c>
      <c r="B12" s="34">
        <v>1125000000</v>
      </c>
      <c r="C12" s="34">
        <v>1118000000</v>
      </c>
      <c r="D12" s="34">
        <v>1093000000</v>
      </c>
      <c r="E12" s="34">
        <v>1122000000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2026-09-19T01:04:00Z</dcterms:modified>
</cp:coreProperties>
</file>