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<sst xmlns="http://schemas.openxmlformats.org/spreadsheetml/2006/main" count="119" uniqueCount="102">
  <si>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Nestlé S.A. (NESN.SW)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</si>
  <si>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</si>
  <si>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</si>
  <si>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</si>
  <si>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</si>
  <si>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</si>
  <si>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</si>
  <si>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</si>
  <si>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</si>
  <si>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</si>
  <si>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</si>
  <si>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</si>
  <si>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</si>
  <si>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</si>
  <si>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</si>
  <si>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</si>
  <si>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</si>
  <si>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</si>
  <si>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</si>
  <si>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</si>
  <si>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</si>
  <si>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</si>
  <si>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</si>
  <si>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</si>
  <si>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</si>
  <si>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</si>
  <si>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</si>
  <si>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</si>
  <si>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</si>
  <si>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</si>
  <si>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</si>
  <si>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</si>
  <si>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</si>
  <si>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</si>
  <si>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</si>
  <si>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</si>
  <si>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</si>
  <si>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</si>
  <si>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</si>
  <si>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</si>
  <si>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</si>
  <si>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</si>
  <si>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</si>
  <si>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</si>
  <si>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</si>
  <si>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</si>
  <si>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</si>
  <si>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</si>
  <si>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</si>
  <si>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</si>
  <si>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</si>
  <si>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</si>
  <si>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</si>
  <si>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</si>
  <si>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</si>
  <si>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</si>
  <si>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</si>
  <si>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</si>
  <si>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</si>
  <si>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</si>
  <si>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</si>
  <si>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</si>
  <si>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</si>
  <si>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</si>
  <si>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</si>
  <si>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</si>
  <si>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</si>
  <si>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</si>
  <si>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</si>
  <si>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</si>
  <si>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</si>
  <si>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</si>
  <si>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</si>
  <si>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</si>
  <si>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</si>
  <si>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</si>
  <si>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</si>
  <si>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</si>
  <si>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</si>
  <si>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</si>
  <si>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</si>
  <si>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</si>
  <si>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</si>
  <si>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</si>
  <si>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</si>
  <si>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</si>
  <si>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</si>
  <si>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</si>
  <si>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</si>
  <si>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</si>
  <si>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</si>
  <si>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</si>
  <si>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</si>
  <si>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</si>
  <si>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</si>
  <si>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</si>
  <si>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</si>
  <si>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</si>
  <si>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</si>
  <si>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6.1% of revenue against depreciation of 3.8%.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</si>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</sst>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-0.017520480105449265</v>
      </c>
    </row>
    <row r="7" spans="1:2" x14ac:dyDescent="0.25">
      <c r="A7" t="s">
        <v>5</v>
      </c>
      <c r="B7" s="6">
        <v>0.16473718083105174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0.03846878616786766</v>
      </c>
    </row>
    <row r="10" spans="1:2" x14ac:dyDescent="0.25">
      <c r="A10" t="s">
        <v>8</v>
      </c>
      <c r="B10" s="6">
        <v>0.06066506644712141</v>
      </c>
    </row>
    <row r="11" spans="1:2" x14ac:dyDescent="0.25">
      <c r="A11" t="s">
        <v>9</v>
      </c>
      <c r="B11" s="6">
        <v>0.49615115465360393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14.085681596911547</v>
      </c>
    </row>
    <row r="14" spans="1:3" x14ac:dyDescent="0.25">
      <c r="A14" t="s">
        <v>12</v>
      </c>
      <c r="B14" s="6">
        <v>0.36584711751229554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0.66232</v>
      </c>
      <c r="C19" s="8" t="s">
        <v>19</v>
      </c>
    </row>
    <row r="20" spans="1:2" x14ac:dyDescent="0.25">
      <c r="A20" t="s">
        <v>20</v>
      </c>
      <c r="B20" s="10">
        <f>B17+B19*B18</f>
        <v>0.0414276</v>
      </c>
    </row>
    <row r="21" spans="1:3" x14ac:dyDescent="0.25">
      <c r="A21" t="s">
        <v>21</v>
      </c>
      <c r="B21" s="6">
        <v>0.030029980562053173</v>
      </c>
      <c r="C21" s="8" t="s">
        <v>22</v>
      </c>
    </row>
    <row r="22" spans="1:2" x14ac:dyDescent="0.25">
      <c r="A22" t="s">
        <v>23</v>
      </c>
      <c r="B22" s="11">
        <v>196183195648</v>
      </c>
    </row>
    <row r="23" spans="1:2" x14ac:dyDescent="0.25">
      <c r="A23" t="s">
        <v>24</v>
      </c>
      <c r="B23" s="11">
        <v>57852000000</v>
      </c>
    </row>
    <row r="24" spans="1:2" x14ac:dyDescent="0.25">
      <c r="A24" t="s">
        <v>25</v>
      </c>
      <c r="B24" s="10">
        <f>B22/(B22+B23)</f>
        <v>0.7722677763117448</v>
      </c>
    </row>
    <row r="25" spans="1:2" x14ac:dyDescent="0.25">
      <c r="A25" t="s">
        <v>26</v>
      </c>
      <c r="B25" s="10">
        <f>1-B24</f>
        <v>0.2277322236882552</v>
      </c>
    </row>
    <row r="26" spans="1:2" x14ac:dyDescent="0.25">
      <c r="A26" t="s">
        <v>27</v>
      </c>
      <c r="B26" s="12">
        <f>B24*B20+B25*B21*(1-B8)</f>
        <v>0.03780617564303717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89885000000</v>
      </c>
      <c r="C29" s="8" t="s">
        <v>30</v>
      </c>
    </row>
    <row r="30" spans="1:2" x14ac:dyDescent="0.25">
      <c r="A30" t="s">
        <v>31</v>
      </c>
      <c r="B30" s="11">
        <v>51922000000</v>
      </c>
    </row>
    <row r="31" spans="1:2" x14ac:dyDescent="0.25">
      <c r="A31" t="s">
        <v>32</v>
      </c>
      <c r="B31" s="13">
        <v>2576000000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-0.017520480105449265</v>
      </c>
      <c r="C5" s="10">
        <f>Assumptions!B6</f>
        <v>-0.017520480105449265</v>
      </c>
      <c r="D5" s="10">
        <f>Assumptions!B6</f>
        <v>-0.017520480105449265</v>
      </c>
      <c r="E5" s="10">
        <f>Assumptions!B6</f>
        <v>-0.017520480105449265</v>
      </c>
      <c r="F5" s="10">
        <f>Assumptions!B6</f>
        <v>-0.017520480105449265</v>
      </c>
    </row>
    <row r="6" spans="1:6" x14ac:dyDescent="0.25">
      <c r="A6" t="s">
        <v>43</v>
      </c>
      <c r="B6" s="18">
        <f>Assumptions!B29*(1+B5)</f>
        <v>88310171645.7217</v>
      </c>
      <c r="C6" s="18">
        <f>B6*(1+C5)</f>
        <v>86762935040.29402</v>
      </c>
      <c r="D6" s="18">
        <f>C6*(1+D5)</f>
        <v>85242806763.03017</v>
      </c>
      <c r="E6" s="18">
        <f>D6*(1+E5)</f>
        <v>83749311863.00584</v>
      </c>
      <c r="F6" s="18">
        <f>E6*(1+F5)</f>
        <v>82281983710.66498</v>
      </c>
    </row>
    <row r="7" spans="1:6" x14ac:dyDescent="0.25">
      <c r="A7" t="s">
        <v>5</v>
      </c>
      <c r="B7" s="10">
        <f>Assumptions!B7</f>
        <v>0.16473718083105174</v>
      </c>
      <c r="C7" s="10">
        <f>Assumptions!B7</f>
        <v>0.16473718083105174</v>
      </c>
      <c r="D7" s="10">
        <f>Assumptions!B7</f>
        <v>0.16473718083105174</v>
      </c>
      <c r="E7" s="10">
        <f>Assumptions!B7</f>
        <v>0.16473718083105174</v>
      </c>
      <c r="F7" s="10">
        <f>Assumptions!B7</f>
        <v>0.16473718083105174</v>
      </c>
    </row>
    <row r="8" spans="1:6" x14ac:dyDescent="0.25">
      <c r="A8" t="s">
        <v>44</v>
      </c>
      <c r="B8" s="18">
        <f>B6*B7</f>
        <v>14547968715.622473</v>
      </c>
      <c r="C8" s="18">
        <f>C6*C7</f>
        <v>14293081319.165712</v>
      </c>
      <c r="D8" s="18">
        <f>D6*D7</f>
        <v>14042659672.2677</v>
      </c>
      <c r="E8" s="18">
        <f>E6*E7</f>
        <v>13796625532.85214</v>
      </c>
      <c r="F8" s="18">
        <f>F6*F7</f>
        <v>13554902029.68147</v>
      </c>
    </row>
    <row r="9" spans="1:6" x14ac:dyDescent="0.25">
      <c r="A9" t="s">
        <v>45</v>
      </c>
      <c r="B9" s="18">
        <f>B8*(1-Assumptions!B8)</f>
        <v>12365773408.279102</v>
      </c>
      <c r="C9" s="18">
        <f>C8*(1-Assumptions!B8)</f>
        <v>12149119121.290855</v>
      </c>
      <c r="D9" s="18">
        <f>D8*(1-Assumptions!B8)</f>
        <v>11936260721.427546</v>
      </c>
      <c r="E9" s="18">
        <f>E8*(1-Assumptions!B8)</f>
        <v>11727131702.924318</v>
      </c>
      <c r="F9" s="18">
        <f>F8*(1-Assumptions!B8)</f>
        <v>11521666725.22925</v>
      </c>
    </row>
    <row r="10" spans="1:6" x14ac:dyDescent="0.25">
      <c r="A10" t="s">
        <v>46</v>
      </c>
      <c r="B10" s="18">
        <f>B6*Assumptions!B9</f>
        <v>3397185109.4869576</v>
      </c>
      <c r="C10" s="18">
        <f>C6*Assumptions!B9</f>
        <v>3337664795.3616633</v>
      </c>
      <c r="D10" s="18">
        <f>D6*Assumptions!B9</f>
        <v>3279187305.715871</v>
      </c>
      <c r="E10" s="18">
        <f>E6*Assumptions!B9</f>
        <v>3221734369.7640343</v>
      </c>
      <c r="F10" s="18">
        <f>F6*Assumptions!B9</f>
        <v>3165288036.8335414</v>
      </c>
    </row>
    <row r="11" spans="1:6" x14ac:dyDescent="0.25">
      <c r="A11" t="s">
        <v>47</v>
      </c>
      <c r="B11" s="18">
        <f>-B6*Assumptions!B10</f>
        <v>-5357342430.844404</v>
      </c>
      <c r="C11" s="18">
        <f>-C6*Assumptions!B10</f>
        <v>-5263479219.366715</v>
      </c>
      <c r="D11" s="18">
        <f>-D6*Assumptions!B10</f>
        <v>-5171260536.418356</v>
      </c>
      <c r="E11" s="18">
        <f>-E6*Assumptions!B10</f>
        <v>-5080657569.069943</v>
      </c>
      <c r="F11" s="18">
        <f>-F6*Assumptions!B10</f>
        <v>-4991642009.208452</v>
      </c>
    </row>
    <row r="12" spans="1:6" x14ac:dyDescent="0.25">
      <c r="A12" t="s">
        <v>48</v>
      </c>
      <c r="B12" s="18">
        <f>-(B6-Assumptions!B29)*Assumptions!B11</f>
        <v>781352906.3564159</v>
      </c>
      <c r="C12" s="18">
        <f>-(C6-B6)*Assumptions!B11</f>
        <v>767663228.3052627</v>
      </c>
      <c r="D12" s="18">
        <f>-(D6-C6)*Assumptions!B11</f>
        <v>754213399.9860554</v>
      </c>
      <c r="E12" s="18">
        <f>-(E6-D6)*Assumptions!B11</f>
        <v>740999219.1163363</v>
      </c>
      <c r="F12" s="18">
        <f>-(F6-E6)*Assumptions!B11</f>
        <v>728016557.03966</v>
      </c>
    </row>
    <row r="13" spans="1:6" x14ac:dyDescent="0.25">
      <c r="A13" s="19" t="s">
        <v>49</v>
      </c>
      <c r="B13" s="20">
        <f>B9+B10+B11+B12</f>
        <v>11186968993.278072</v>
      </c>
      <c r="C13" s="20">
        <f>C9+C10+C11+C12</f>
        <v>10990967925.591068</v>
      </c>
      <c r="D13" s="20">
        <f>D9+D10+D11+D12</f>
        <v>10798400890.711117</v>
      </c>
      <c r="E13" s="20">
        <f>E9+E10+E11+E12</f>
        <v>10609207722.734745</v>
      </c>
      <c r="F13" s="20">
        <f>F9+F10+F11+F12</f>
        <v>10423329309.894</v>
      </c>
    </row>
    <row r="14" spans="1:6" x14ac:dyDescent="0.25">
      <c r="A14" t="s">
        <v>50</v>
      </c>
      <c r="B14" s="21">
        <f>1/(1+Assumptions!$B$26)^(1-0.5*Assumptions!$B$32)</f>
        <v>0.9816165560657044</v>
      </c>
      <c r="C14" s="21">
        <f>1/(1+Assumptions!$B$26)^(2-0.5*Assumptions!$B$32)</f>
        <v>0.9458573085263084</v>
      </c>
      <c r="D14" s="21">
        <f>1/(1+Assumptions!$B$26)^(3-0.5*Assumptions!$B$32)</f>
        <v>0.9114007323576041</v>
      </c>
      <c r="E14" s="21">
        <f>1/(1+Assumptions!$B$26)^(4-0.5*Assumptions!$B$32)</f>
        <v>0.8781993726264821</v>
      </c>
      <c r="F14" s="21">
        <f>1/(1+Assumptions!$B$26)^(5-0.5*Assumptions!$B$32)</f>
        <v>0.8462075031325953</v>
      </c>
    </row>
    <row r="15" spans="1:6" x14ac:dyDescent="0.25">
      <c r="A15" s="19" t="s">
        <v>51</v>
      </c>
      <c r="B15" s="20">
        <f>B13*B14</f>
        <v>10981313975.995441</v>
      </c>
      <c r="C15" s="20">
        <f>C13*C14</f>
        <v>10395887340.198551</v>
      </c>
      <c r="D15" s="20">
        <f>D13*D14</f>
        <v>9841670480.085115</v>
      </c>
      <c r="E15" s="20">
        <f>E13*E14</f>
        <v>9316999566.169682</v>
      </c>
      <c r="F15" s="20">
        <f>F13*F14</f>
        <v>8820299469.654198</v>
      </c>
    </row>
    <row r="17" spans="1:2" x14ac:dyDescent="0.25">
      <c r="A17" s="22" t="s">
        <v>52</v>
      </c>
      <c r="B17" s="23">
        <f>SUM(B15:F15)</f>
        <v>49356170832.10299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10423329309.894</v>
      </c>
    </row>
    <row r="5" spans="1:2" x14ac:dyDescent="0.25">
      <c r="A5" t="s">
        <v>56</v>
      </c>
      <c r="B5" s="18">
        <f>IF(Assumptions!$B$33=0,B4,B4-Forecast!F11-Forecast!F10-Forecast!F12)</f>
        <v>11854181026.485811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0.06833455507315782</v>
      </c>
    </row>
    <row r="7" spans="1:2" x14ac:dyDescent="0.25">
      <c r="A7" t="s">
        <v>58</v>
      </c>
      <c r="B7" s="18">
        <f>-MAX(Forecast!F9,0)*B6</f>
        <v>-810050186.2015772</v>
      </c>
    </row>
    <row r="8" spans="1:2" x14ac:dyDescent="0.25">
      <c r="A8" t="s">
        <v>59</v>
      </c>
      <c r="B8" s="18">
        <f>IF(OR(Assumptions!$B$33=0,Assumptions!B12&lt;=0),B5,MAX(B5+B7,0))</f>
        <v>11044130840.284233</v>
      </c>
    </row>
    <row r="9" spans="1:2" x14ac:dyDescent="0.25">
      <c r="A9" t="s">
        <v>60</v>
      </c>
      <c r="B9" s="18">
        <f>B8*(1+Assumptions!B12)/(Assumptions!B26-Assumptions!B12)</f>
        <v>883966800615.1587</v>
      </c>
    </row>
    <row r="10" spans="1:2" x14ac:dyDescent="0.25">
      <c r="A10" t="s">
        <v>61</v>
      </c>
      <c r="B10" s="18">
        <f>B9/(1+Assumptions!B26)^(5-0.5*Assumptions!B32)</f>
        <v>748019339200.6621</v>
      </c>
    </row>
    <row r="11" spans="1:2" x14ac:dyDescent="0.25">
      <c r="A11" t="s">
        <v>62</v>
      </c>
      <c r="B11" s="18">
        <f>Forecast!B17+B10</f>
        <v>797375510032.7651</v>
      </c>
    </row>
    <row r="12" spans="1:2" x14ac:dyDescent="0.25">
      <c r="A12" t="s">
        <v>63</v>
      </c>
      <c r="B12" s="18">
        <f>-Assumptions!B30</f>
        <v>-51922000000</v>
      </c>
    </row>
    <row r="13" spans="1:2" x14ac:dyDescent="0.25">
      <c r="A13" t="s">
        <v>64</v>
      </c>
      <c r="B13" s="18">
        <f>B11+B12</f>
        <v>745453510032.7651</v>
      </c>
    </row>
    <row r="14" spans="1:2" x14ac:dyDescent="0.25">
      <c r="A14" s="19" t="s">
        <v>65</v>
      </c>
      <c r="B14" s="24">
        <f>B13/Assumptions!B31</f>
        <v>289.3841265655144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16720190066.515013</v>
      </c>
    </row>
    <row r="18" spans="1:2" x14ac:dyDescent="0.25">
      <c r="A18" t="s">
        <v>60</v>
      </c>
      <c r="B18" s="18">
        <f>B17*Assumptions!B13</f>
        <v>235515273516.77377</v>
      </c>
    </row>
    <row r="19" spans="1:2" x14ac:dyDescent="0.25">
      <c r="A19" t="s">
        <v>61</v>
      </c>
      <c r="B19" s="18">
        <f>B18/(1+Assumptions!B26)^(5-0.5*Assumptions!B32)</f>
        <v>199294791552.2194</v>
      </c>
    </row>
    <row r="20" spans="1:2" x14ac:dyDescent="0.25">
      <c r="A20" t="s">
        <v>62</v>
      </c>
      <c r="B20" s="18">
        <f>Forecast!B17+B19</f>
        <v>248650962384.3224</v>
      </c>
    </row>
    <row r="21" spans="1:2" x14ac:dyDescent="0.25">
      <c r="A21" t="s">
        <v>63</v>
      </c>
      <c r="B21" s="18">
        <f>-Assumptions!B30</f>
        <v>-51922000000</v>
      </c>
    </row>
    <row r="22" spans="1:2" x14ac:dyDescent="0.25">
      <c r="A22" t="s">
        <v>64</v>
      </c>
      <c r="B22" s="18">
        <f>B20+B21</f>
        <v>196728962384.3224</v>
      </c>
    </row>
    <row r="23" spans="1:2" x14ac:dyDescent="0.25">
      <c r="A23" s="19" t="s">
        <v>65</v>
      </c>
      <c r="B23" s="25">
        <f>B22/Assumptions!B31</f>
        <v>76.36993881378974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289.3841265655144</v>
      </c>
    </row>
    <row r="29" spans="1:2" x14ac:dyDescent="0.25">
      <c r="A29" s="19" t="s">
        <v>73</v>
      </c>
      <c r="B29" s="12">
        <f>B28/B26-1</f>
        <v>2.7942064581816495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0.017806</v>
      </c>
      <c r="B5" s="31">
        <v>1474.3731146625632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0.027806</v>
      </c>
      <c r="B6" s="31">
        <v>308.62373835543525</v>
      </c>
      <c r="C6" s="31">
        <v>501.89152009991244</v>
      </c>
      <c r="D6" s="31">
        <v>1383.7273412039053</v>
      </c>
      <c r="E6" s="31" t="s">
        <v>76</v>
      </c>
      <c r="F6" s="31" t="s">
        <v>76</v>
      </c>
    </row>
    <row r="7" spans="1:6" x14ac:dyDescent="0.25">
      <c r="A7" s="30">
        <v>0.037806</v>
      </c>
      <c r="B7" s="31">
        <v>165.20666437481177</v>
      </c>
      <c r="C7" s="31">
        <v>209.87707641317962</v>
      </c>
      <c r="D7" s="32">
        <v>289.38833823679494</v>
      </c>
      <c r="E7" s="31">
        <v>470.69058394490355</v>
      </c>
      <c r="F7" s="31">
        <v>1297.9266354432093</v>
      </c>
    </row>
    <row r="8" spans="1:6" x14ac:dyDescent="0.25">
      <c r="A8" s="30">
        <v>0.047806</v>
      </c>
      <c r="B8" s="31">
        <v>109.23196723471197</v>
      </c>
      <c r="C8" s="31">
        <v>127.90400151365486</v>
      </c>
      <c r="D8" s="31">
        <v>154.7410196692758</v>
      </c>
      <c r="E8" s="31">
        <v>196.62130756870792</v>
      </c>
      <c r="F8" s="31">
        <v>271.1654372998136</v>
      </c>
    </row>
    <row r="9" spans="1:6" x14ac:dyDescent="0.25">
      <c r="A9" s="30">
        <v>0.057806</v>
      </c>
      <c r="B9" s="31">
        <v>79.41621086932417</v>
      </c>
      <c r="C9" s="31">
        <v>89.29878023152234</v>
      </c>
      <c r="D9" s="31">
        <v>102.17888971342964</v>
      </c>
      <c r="E9" s="31">
        <v>119.67356807846538</v>
      </c>
      <c r="F9" s="31">
        <v>144.81791719661666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89885000000</v>
      </c>
      <c r="C5" s="18">
        <v>91720000000</v>
      </c>
      <c r="D5" s="18">
        <v>93351000000</v>
      </c>
      <c r="E5" s="18">
        <v>94780000000</v>
      </c>
      <c r="F5" s="8" t="s">
        <v>85</v>
      </c>
    </row>
    <row r="6" spans="1:6" x14ac:dyDescent="0.25">
      <c r="A6" t="s">
        <v>44</v>
      </c>
      <c r="B6" s="18">
        <v>13981000000</v>
      </c>
      <c r="C6" s="18">
        <v>15613000000</v>
      </c>
      <c r="D6" s="18">
        <v>15671000000</v>
      </c>
      <c r="E6" s="18">
        <v>15668000000</v>
      </c>
      <c r="F6" s="8" t="s">
        <v>86</v>
      </c>
    </row>
    <row r="7" spans="1:6" x14ac:dyDescent="0.25">
      <c r="A7" t="s">
        <v>87</v>
      </c>
      <c r="B7" s="18">
        <v>3633000000</v>
      </c>
      <c r="C7" s="18">
        <v>3582000000</v>
      </c>
      <c r="D7" s="18">
        <v>3458000000</v>
      </c>
      <c r="E7" s="18">
        <v>3541000000</v>
      </c>
      <c r="F7" s="8" t="s">
        <v>88</v>
      </c>
    </row>
    <row r="8" spans="1:6" x14ac:dyDescent="0.25">
      <c r="A8" t="s">
        <v>89</v>
      </c>
      <c r="B8" s="18">
        <v>4911000000</v>
      </c>
      <c r="C8" s="18">
        <v>5963000000</v>
      </c>
      <c r="D8" s="18">
        <v>6203000000</v>
      </c>
      <c r="E8" s="18">
        <v>5361000000</v>
      </c>
      <c r="F8" s="8" t="s">
        <v>90</v>
      </c>
    </row>
    <row r="9" spans="1:6" x14ac:dyDescent="0.25">
      <c r="A9" t="s">
        <v>91</v>
      </c>
      <c r="B9" s="18">
        <v>319000000</v>
      </c>
      <c r="C9" s="18">
        <v>-874000000</v>
      </c>
      <c r="D9" s="18">
        <v>-709000000</v>
      </c>
      <c r="E9" s="18">
        <v>3647000000</v>
      </c>
      <c r="F9" s="8" t="s">
        <v>92</v>
      </c>
    </row>
    <row r="10" spans="1:6" x14ac:dyDescent="0.25">
      <c r="A10" t="s">
        <v>93</v>
      </c>
      <c r="B10" s="18">
        <v>57852000000</v>
      </c>
      <c r="C10" s="18">
        <v>63560000000</v>
      </c>
      <c r="D10" s="18">
        <v>55241000000</v>
      </c>
      <c r="E10" s="18">
        <v>54312000000</v>
      </c>
      <c r="F10" s="8" t="s">
        <v>94</v>
      </c>
    </row>
    <row r="11" spans="1:6" x14ac:dyDescent="0.25">
      <c r="A11" t="s">
        <v>95</v>
      </c>
      <c r="B11" s="18">
        <v>5930000000</v>
      </c>
      <c r="C11" s="18">
        <v>7571000000</v>
      </c>
      <c r="D11" s="18">
        <v>5851000000</v>
      </c>
      <c r="E11" s="18">
        <v>6687000000</v>
      </c>
      <c r="F11" s="8" t="s">
        <v>96</v>
      </c>
    </row>
    <row r="12" spans="1:6" x14ac:dyDescent="0.25">
      <c r="A12" t="s">
        <v>32</v>
      </c>
      <c r="B12" s="34">
        <v>2576000000</v>
      </c>
      <c r="C12" s="34">
        <v>2599000000</v>
      </c>
      <c r="D12" s="34">
        <v>2648000000</v>
      </c>
      <c r="E12" s="34">
        <v>2709000000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2026-09-19T01:03:26Z</dcterms:modified>
</cp:coreProperties>
</file>