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<sst xmlns="http://schemas.openxmlformats.org/spreadsheetml/2006/main" count="114" uniqueCount="102">
  <si>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Nestlé India Limited (NESTLEIND.NS)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</si>
  <si>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</si>
  <si>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</si>
  <si>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</si>
  <si>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</si>
  <si>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</si>
  <si>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</si>
  <si>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</si>
  <si>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</si>
  <si>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</si>
  <si>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</si>
  <si>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</si>
  <si>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</si>
  <si>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</si>
  <si>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</si>
  <si>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</si>
  <si>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</si>
  <si>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</si>
  <si>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</si>
  <si>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</si>
  <si>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</si>
  <si>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</si>
  <si>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18.9% is not a credible funding cost, so risk-free + 2bp is assumed instead. Interest expense and reported debt are measuring different things - common for banks, whose interest expense includes deposits that total debt excludes.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</si>
  <si>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</si>
  <si>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</si>
  <si>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</si>
  <si>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</si>
  <si>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</si>
  <si>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</si>
  <si>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</si>
  <si>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2025-03-31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</si>
  <si>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</si>
  <si>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</si>
  <si>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</si>
  <si>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</si>
  <si>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</si>
  <si>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</si>
  <si>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</si>
  <si>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</si>
  <si>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</si>
  <si>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</si>
  <si>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</si>
  <si>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</si>
  <si>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</si>
  <si>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</si>
  <si>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</si>
  <si>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</si>
  <si>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</si>
  <si>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</si>
  <si>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</si>
  <si>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</si>
  <si>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</si>
  <si>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</si>
  <si>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</si>
  <si>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</si>
  <si>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</si>
  <si>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</si>
  <si>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</si>
  <si>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</si>
  <si>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</si>
  <si>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</si>
  <si>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</si>
  <si>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</si>
  <si>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</si>
  <si>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</si>
  <si>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</si>
  <si>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</si>
  <si>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</si>
  <si>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</si>
  <si>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</si>
  <si>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</si>
  <si>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</si>
  <si>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</si>
  <si>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</si>
  <si>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</si>
  <si>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</si>
  <si>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</si>
  <si>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</si>
  <si>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</si>
  <si>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2025-03-31</t>
  </si>
  <si>
    <t>2022-12-31</t>
  </si>
  <si>
    <t>2021-12-31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</si>
  <si>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</si>
  <si>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</si>
  <si>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</si>
  <si>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</si>
  <si>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</si>
  <si>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</si>
  <si>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</si>
  <si>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</si>
  <si>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</si>
  <si>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</si>
  <si>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</si>
  <si>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</si>
  <si>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</si>
  <si>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</si>
  <si>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</si>
  <si>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Only 3 year(s) of history available to anchor assumptions on.</t>
  </si>
  <si>
    <t>Adjusted: Capital expenditure runs at 6.1% of revenue against depreciation of 2.5%.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</si>
  <si>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</si>
  <si>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55.5x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</si>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</sst>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0.17007921402827986</v>
      </c>
    </row>
    <row r="7" spans="1:2" x14ac:dyDescent="0.25">
      <c r="A7" t="s">
        <v>5</v>
      </c>
      <c r="B7" s="6">
        <v>0.2093904166086913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0.02547307018852259</v>
      </c>
    </row>
    <row r="10" spans="1:2" x14ac:dyDescent="0.25">
      <c r="A10" t="s">
        <v>8</v>
      </c>
      <c r="B10" s="6">
        <v>0.06096894575494569</v>
      </c>
    </row>
    <row r="11" spans="1:2" x14ac:dyDescent="0.25">
      <c r="A11" t="s">
        <v>9</v>
      </c>
      <c r="B11" s="6">
        <v>0.1206915692762822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0.61073</v>
      </c>
      <c r="C19" s="8" t="s">
        <v>19</v>
      </c>
    </row>
    <row r="20" spans="1:2" x14ac:dyDescent="0.25">
      <c r="A20" t="s">
        <v>20</v>
      </c>
      <c r="B20" s="10">
        <f>B17+B19*B18</f>
        <v>0.1168584</v>
      </c>
    </row>
    <row r="21" spans="1:3" x14ac:dyDescent="0.25">
      <c r="A21" t="s">
        <v>21</v>
      </c>
      <c r="B21" s="6">
        <v>0.08800000000000001</v>
      </c>
      <c r="C21" s="8" t="s">
        <v>22</v>
      </c>
    </row>
    <row r="22" spans="1:2" x14ac:dyDescent="0.25">
      <c r="A22" t="s">
        <v>23</v>
      </c>
      <c r="B22" s="11">
        <v>2646418653184</v>
      </c>
    </row>
    <row r="23" spans="1:2" x14ac:dyDescent="0.25">
      <c r="A23" t="s">
        <v>24</v>
      </c>
      <c r="B23" s="11">
        <v>11668500000</v>
      </c>
    </row>
    <row r="24" spans="1:2" x14ac:dyDescent="0.25">
      <c r="A24" t="s">
        <v>25</v>
      </c>
      <c r="B24" s="10">
        <f>B22/(B22+B23)</f>
        <v>0.9956101890842733</v>
      </c>
    </row>
    <row r="25" spans="1:2" x14ac:dyDescent="0.25">
      <c r="A25" t="s">
        <v>26</v>
      </c>
      <c r="B25" s="10">
        <f>1-B24</f>
        <v>0.004389810915726655</v>
      </c>
    </row>
    <row r="26" spans="1:2" x14ac:dyDescent="0.25">
      <c r="A26" t="s">
        <v>27</v>
      </c>
      <c r="B26" s="12">
        <f>B24*B20+B25*B21*(1-B8)</f>
        <v>0.11663436863380244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200775000000</v>
      </c>
      <c r="C29" s="8" t="s">
        <v>30</v>
      </c>
    </row>
    <row r="30" spans="1:2" x14ac:dyDescent="0.25">
      <c r="A30" t="s">
        <v>31</v>
      </c>
      <c r="B30" s="11">
        <v>9612500000</v>
      </c>
    </row>
    <row r="31" spans="1:2" x14ac:dyDescent="0.25">
      <c r="A31" t="s">
        <v>32</v>
      </c>
      <c r="B31" s="13">
        <v>1928797354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0.17007921402827986</v>
      </c>
      <c r="C5" s="10">
        <f>Assumptions!B6</f>
        <v>0.17007921402827986</v>
      </c>
      <c r="D5" s="10">
        <f>Assumptions!B6</f>
        <v>0.17007921402827986</v>
      </c>
      <c r="E5" s="10">
        <f>Assumptions!B6</f>
        <v>0.17007921402827986</v>
      </c>
      <c r="F5" s="10">
        <f>Assumptions!B6</f>
        <v>0.17007921402827986</v>
      </c>
    </row>
    <row r="6" spans="1:6" x14ac:dyDescent="0.25">
      <c r="A6" t="s">
        <v>43</v>
      </c>
      <c r="B6" s="18">
        <f>Assumptions!B29*(1+B5)</f>
        <v>234922654196.5279</v>
      </c>
      <c r="C6" s="18">
        <f>B6*(1+C5)</f>
        <v>274878114579.71075</v>
      </c>
      <c r="D6" s="18">
        <f>C6*(1+D5)</f>
        <v>321629168261.0034</v>
      </c>
      <c r="E6" s="18">
        <f>D6*(1+E5)</f>
        <v>376331604407.40424</v>
      </c>
      <c r="F6" s="18">
        <f>E6*(1+F5)</f>
        <v>440337787899.0171</v>
      </c>
    </row>
    <row r="7" spans="1:6" x14ac:dyDescent="0.25">
      <c r="A7" t="s">
        <v>5</v>
      </c>
      <c r="B7" s="10">
        <f>Assumptions!B7</f>
        <v>0.2093904166086913</v>
      </c>
      <c r="C7" s="10">
        <f>Assumptions!B7</f>
        <v>0.2093904166086913</v>
      </c>
      <c r="D7" s="10">
        <f>Assumptions!B7</f>
        <v>0.2093904166086913</v>
      </c>
      <c r="E7" s="10">
        <f>Assumptions!B7</f>
        <v>0.2093904166086913</v>
      </c>
      <c r="F7" s="10">
        <f>Assumptions!B7</f>
        <v>0.2093904166086913</v>
      </c>
    </row>
    <row r="8" spans="1:6" x14ac:dyDescent="0.25">
      <c r="A8" t="s">
        <v>44</v>
      </c>
      <c r="B8" s="18">
        <f>B6*B7</f>
        <v>49190552433.030495</v>
      </c>
      <c r="C8" s="18">
        <f>C6*C7</f>
        <v>57556842928.457214</v>
      </c>
      <c r="D8" s="18">
        <f>D6*D7</f>
        <v>67346065535.678375</v>
      </c>
      <c r="E8" s="18">
        <f>E6*E7</f>
        <v>78800231429.88358</v>
      </c>
      <c r="F8" s="18">
        <f>F6*F7</f>
        <v>92202512856.72473</v>
      </c>
    </row>
    <row r="9" spans="1:6" x14ac:dyDescent="0.25">
      <c r="A9" t="s">
        <v>45</v>
      </c>
      <c r="B9" s="18">
        <f>B8*(1-Assumptions!B8)</f>
        <v>36794533219.90681</v>
      </c>
      <c r="C9" s="18">
        <f>C8*(1-Assumptions!B8)</f>
        <v>43052518510.48599</v>
      </c>
      <c r="D9" s="18">
        <f>D8*(1-Assumptions!B8)</f>
        <v>50374857020.68742</v>
      </c>
      <c r="E9" s="18">
        <f>E8*(1-Assumptions!B8)</f>
        <v>58942573109.55292</v>
      </c>
      <c r="F9" s="18">
        <f>F8*(1-Assumptions!B8)</f>
        <v>68967479616.8301</v>
      </c>
    </row>
    <row r="10" spans="1:6" x14ac:dyDescent="0.25">
      <c r="A10" t="s">
        <v>46</v>
      </c>
      <c r="B10" s="18">
        <f>B6*Assumptions!B9</f>
        <v>5984201259.222176</v>
      </c>
      <c r="C10" s="18">
        <f>C6*Assumptions!B9</f>
        <v>7001989505.977727</v>
      </c>
      <c r="D10" s="18">
        <f>D6*Assumptions!B9</f>
        <v>8192882377.788682</v>
      </c>
      <c r="E10" s="18">
        <f>E6*Assumptions!B9</f>
        <v>9586321373.229126</v>
      </c>
      <c r="F10" s="18">
        <f>F6*Assumptions!B9</f>
        <v>11216755377.810436</v>
      </c>
    </row>
    <row r="11" spans="1:6" x14ac:dyDescent="0.25">
      <c r="A11" t="s">
        <v>47</v>
      </c>
      <c r="B11" s="18">
        <f>-B6*Assumptions!B10</f>
        <v>-14322986560.315975</v>
      </c>
      <c r="C11" s="18">
        <f>-C6*Assumptions!B10</f>
        <v>-16759028857.032131</v>
      </c>
      <c r="D11" s="18">
        <f>-D6*Assumptions!B10</f>
        <v>-19609391312.913418</v>
      </c>
      <c r="E11" s="18">
        <f>-E6*Assumptions!B10</f>
        <v>-22944541174.98671</v>
      </c>
      <c r="F11" s="18">
        <f>-F6*Assumptions!B10</f>
        <v>-26846930704.267956</v>
      </c>
    </row>
    <row r="12" spans="1:6" x14ac:dyDescent="0.25">
      <c r="A12" t="s">
        <v>48</v>
      </c>
      <c r="B12" s="18">
        <f>-(B6-Assumptions!B29)*Assumptions!B11</f>
        <v>-4121333972.082775</v>
      </c>
      <c r="C12" s="18">
        <f>-(C6-B6)*Assumptions!B11</f>
        <v>-4822287214.802664</v>
      </c>
      <c r="D12" s="18">
        <f>-(D6-C6)*Assumptions!B11</f>
        <v>-5642458034.114922</v>
      </c>
      <c r="E12" s="18">
        <f>-(E6-D6)*Assumptions!B11</f>
        <v>-6602122861.744738</v>
      </c>
      <c r="F12" s="18">
        <f>-(F6-E6)*Assumptions!B11</f>
        <v>-7725006728.988423</v>
      </c>
    </row>
    <row r="13" spans="1:6" x14ac:dyDescent="0.25">
      <c r="A13" s="19" t="s">
        <v>49</v>
      </c>
      <c r="B13" s="20">
        <f>B9+B10+B11+B12</f>
        <v>24334413946.730232</v>
      </c>
      <c r="C13" s="20">
        <f>C9+C10+C11+C12</f>
        <v>28473191944.62893</v>
      </c>
      <c r="D13" s="20">
        <f>D9+D10+D11+D12</f>
        <v>33315890051.44776</v>
      </c>
      <c r="E13" s="20">
        <f>E9+E10+E11+E12</f>
        <v>38982230446.0506</v>
      </c>
      <c r="F13" s="20">
        <f>F9+F10+F11+F12</f>
        <v>45612297561.38415</v>
      </c>
    </row>
    <row r="14" spans="1:6" x14ac:dyDescent="0.25">
      <c r="A14" t="s">
        <v>50</v>
      </c>
      <c r="B14" s="21">
        <f>1/(1+Assumptions!$B$26)^(1-0.5*Assumptions!$B$32)</f>
        <v>0.9463341326141389</v>
      </c>
      <c r="C14" s="21">
        <f>1/(1+Assumptions!$B$26)^(2-0.5*Assumptions!$B$32)</f>
        <v>0.8474879147522344</v>
      </c>
      <c r="D14" s="21">
        <f>1/(1+Assumptions!$B$26)^(3-0.5*Assumptions!$B$32)</f>
        <v>0.758966353318618</v>
      </c>
      <c r="E14" s="21">
        <f>1/(1+Assumptions!$B$26)^(4-0.5*Assumptions!$B$32)</f>
        <v>0.6796910202998767</v>
      </c>
      <c r="F14" s="21">
        <f>1/(1+Assumptions!$B$26)^(5-0.5*Assumptions!$B$32)</f>
        <v>0.6086961313321171</v>
      </c>
    </row>
    <row r="15" spans="1:6" x14ac:dyDescent="0.25">
      <c r="A15" s="19" t="s">
        <v>51</v>
      </c>
      <c r="B15" s="20">
        <f>B13*B14</f>
        <v>23028486514.95236</v>
      </c>
      <c r="C15" s="20">
        <f>C13*C14</f>
        <v>24130686067.49369</v>
      </c>
      <c r="D15" s="20">
        <f>D13*D14</f>
        <v>25285639579.91133</v>
      </c>
      <c r="E15" s="20">
        <f>E13*E14</f>
        <v>26495871985.441048</v>
      </c>
      <c r="F15" s="20">
        <f>F13*F14</f>
        <v>27764029066.78389</v>
      </c>
    </row>
    <row r="17" spans="1:2" x14ac:dyDescent="0.25">
      <c r="A17" s="22" t="s">
        <v>52</v>
      </c>
      <c r="B17" s="23">
        <f>SUM(B15:F15)</f>
        <v>126704713214.58232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45612297561.38415</v>
      </c>
    </row>
    <row r="5" spans="1:2" x14ac:dyDescent="0.25">
      <c r="A5" t="s">
        <v>56</v>
      </c>
      <c r="B5" s="18">
        <f>IF(Assumptions!$B$33=0,B4,B4-Forecast!F11-Forecast!F10-Forecast!F12)</f>
        <v>68967479616.8301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-2873644984.0345874</v>
      </c>
    </row>
    <row r="8" spans="1:2" x14ac:dyDescent="0.25">
      <c r="A8" t="s">
        <v>59</v>
      </c>
      <c r="B8" s="18">
        <f>IF(OR(Assumptions!$B$33=0,Assumptions!B12&lt;=0),B5,MAX(B5+B7,0))</f>
        <v>66093834632.79551</v>
      </c>
    </row>
    <row r="9" spans="1:2" x14ac:dyDescent="0.25">
      <c r="A9" t="s">
        <v>60</v>
      </c>
      <c r="B9" s="18">
        <f>B8*(1+Assumptions!B12)/(Assumptions!B26-Assumptions!B12)</f>
        <v>739309731803.2365</v>
      </c>
    </row>
    <row r="10" spans="1:2" x14ac:dyDescent="0.25">
      <c r="A10" t="s">
        <v>61</v>
      </c>
      <c r="B10" s="18">
        <f>B9/(1+Assumptions!B26)^(5-0.5*Assumptions!B32)</f>
        <v>450014973604.81506</v>
      </c>
    </row>
    <row r="11" spans="1:2" x14ac:dyDescent="0.25">
      <c r="A11" t="s">
        <v>62</v>
      </c>
      <c r="B11" s="18">
        <f>Forecast!B17+B10</f>
        <v>576719686819.3973</v>
      </c>
    </row>
    <row r="12" spans="1:2" x14ac:dyDescent="0.25">
      <c r="A12" t="s">
        <v>63</v>
      </c>
      <c r="B12" s="18">
        <f>-Assumptions!B30</f>
        <v>-9612500000</v>
      </c>
    </row>
    <row r="13" spans="1:2" x14ac:dyDescent="0.25">
      <c r="A13" t="s">
        <v>64</v>
      </c>
      <c r="B13" s="18">
        <f>B11+B12</f>
        <v>567107186819.3973</v>
      </c>
    </row>
    <row r="14" spans="1:2" x14ac:dyDescent="0.25">
      <c r="A14" s="19" t="s">
        <v>65</v>
      </c>
      <c r="B14" s="24">
        <f>B13/Assumptions!B31</f>
        <v>294.0211347984861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103419268234.53517</v>
      </c>
    </row>
    <row r="18" spans="1:2" x14ac:dyDescent="0.25">
      <c r="A18" t="s">
        <v>60</v>
      </c>
      <c r="B18" s="18">
        <f>B17*Assumptions!B13</f>
        <v>2068385364690.7034</v>
      </c>
    </row>
    <row r="19" spans="1:2" x14ac:dyDescent="0.25">
      <c r="A19" t="s">
        <v>61</v>
      </c>
      <c r="B19" s="18">
        <f>B18/(1+Assumptions!B26)^(5-0.5*Assumptions!B32)</f>
        <v>1259018169591.2012</v>
      </c>
    </row>
    <row r="20" spans="1:2" x14ac:dyDescent="0.25">
      <c r="A20" t="s">
        <v>62</v>
      </c>
      <c r="B20" s="18">
        <f>Forecast!B17+B19</f>
        <v>1385722882805.7834</v>
      </c>
    </row>
    <row r="21" spans="1:2" x14ac:dyDescent="0.25">
      <c r="A21" t="s">
        <v>63</v>
      </c>
      <c r="B21" s="18">
        <f>-Assumptions!B30</f>
        <v>-9612500000</v>
      </c>
    </row>
    <row r="22" spans="1:2" x14ac:dyDescent="0.25">
      <c r="A22" t="s">
        <v>64</v>
      </c>
      <c r="B22" s="18">
        <f>B20+B21</f>
        <v>1376110382805.7834</v>
      </c>
    </row>
    <row r="23" spans="1:2" x14ac:dyDescent="0.25">
      <c r="A23" s="19" t="s">
        <v>65</v>
      </c>
      <c r="B23" s="25">
        <f>B22/Assumptions!B31</f>
        <v>713.4551382248441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1372.4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294.0211347984861</v>
      </c>
    </row>
    <row r="29" spans="1:2" x14ac:dyDescent="0.25">
      <c r="A29" s="19" t="s">
        <v>73</v>
      </c>
      <c r="B29" s="12">
        <f>B28/B26-1</f>
        <v>-0.7857613415924759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0.096634</v>
      </c>
      <c r="B5" s="31">
        <v>350.0887918710035</v>
      </c>
      <c r="C5" s="31">
        <v>367.6456193850088</v>
      </c>
      <c r="D5" s="31">
        <v>387.6258889409336</v>
      </c>
      <c r="E5" s="31">
        <v>410.5751423136796</v>
      </c>
      <c r="F5" s="31">
        <v>437.2159475217481</v>
      </c>
    </row>
    <row r="6" spans="1:6" x14ac:dyDescent="0.25">
      <c r="A6" s="30">
        <v>0.106634</v>
      </c>
      <c r="B6" s="31">
        <v>307.03092054837066</v>
      </c>
      <c r="C6" s="31">
        <v>320.2091164996367</v>
      </c>
      <c r="D6" s="31">
        <v>334.9784788661867</v>
      </c>
      <c r="E6" s="31">
        <v>351.6504555201045</v>
      </c>
      <c r="F6" s="31">
        <v>370.623449654155</v>
      </c>
    </row>
    <row r="7" spans="1:6" x14ac:dyDescent="0.25">
      <c r="A7" s="30">
        <v>0.116634</v>
      </c>
      <c r="B7" s="31">
        <v>272.63651870637375</v>
      </c>
      <c r="C7" s="31">
        <v>282.78561004210326</v>
      </c>
      <c r="D7" s="32">
        <v>294.0224762456175</v>
      </c>
      <c r="E7" s="31">
        <v>306.53545703361834</v>
      </c>
      <c r="F7" s="31">
        <v>320.55903459204944</v>
      </c>
    </row>
    <row r="8" spans="1:6" x14ac:dyDescent="0.25">
      <c r="A8" s="30">
        <v>0.126634</v>
      </c>
      <c r="B8" s="31">
        <v>244.5680755940999</v>
      </c>
      <c r="C8" s="31">
        <v>252.5485488530566</v>
      </c>
      <c r="D8" s="31">
        <v>261.2970948957304</v>
      </c>
      <c r="E8" s="31">
        <v>270.93293771942825</v>
      </c>
      <c r="F8" s="31">
        <v>281.60132310317715</v>
      </c>
    </row>
    <row r="9" spans="1:6" x14ac:dyDescent="0.25">
      <c r="A9" s="30">
        <v>0.136634</v>
      </c>
      <c r="B9" s="31">
        <v>221.25731892993147</v>
      </c>
      <c r="C9" s="31">
        <v>227.6413016038952</v>
      </c>
      <c r="D9" s="31">
        <v>234.58215165399216</v>
      </c>
      <c r="E9" s="31">
        <v>242.15820254461468</v>
      </c>
      <c r="F9" s="31">
        <v>250.4632025549594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200775000000</v>
      </c>
      <c r="C5" s="18">
        <v>167895300000</v>
      </c>
      <c r="D5" s="18">
        <v>146649000000</v>
      </c>
      <c r="E5" s="8" t="s">
        <v>83</v>
      </c>
    </row>
    <row r="6" spans="1:5" x14ac:dyDescent="0.25">
      <c r="A6" t="s">
        <v>44</v>
      </c>
      <c r="B6" s="18">
        <v>42677600000</v>
      </c>
      <c r="C6" s="18">
        <v>33453400000</v>
      </c>
      <c r="D6" s="18">
        <v>31728300000</v>
      </c>
      <c r="E6" s="8" t="s">
        <v>84</v>
      </c>
    </row>
    <row r="7" spans="1:5" x14ac:dyDescent="0.25">
      <c r="A7" t="s">
        <v>85</v>
      </c>
      <c r="B7" s="18">
        <v>5181700000</v>
      </c>
      <c r="C7" s="18">
        <v>4030100000</v>
      </c>
      <c r="D7" s="18">
        <v>3901900000</v>
      </c>
      <c r="E7" s="8" t="s">
        <v>86</v>
      </c>
    </row>
    <row r="8" spans="1:5" x14ac:dyDescent="0.25">
      <c r="A8" t="s">
        <v>87</v>
      </c>
      <c r="B8" s="18">
        <v>20086400000</v>
      </c>
      <c r="C8" s="18">
        <v>5499200000</v>
      </c>
      <c r="D8" s="18">
        <v>7348400000</v>
      </c>
      <c r="E8" s="8" t="s">
        <v>88</v>
      </c>
    </row>
    <row r="9" spans="1:5" x14ac:dyDescent="0.25">
      <c r="A9" t="s">
        <v>89</v>
      </c>
      <c r="B9" s="18">
        <v>7469400000</v>
      </c>
      <c r="C9" s="18">
        <v>301900000</v>
      </c>
      <c r="D9" s="18">
        <v>1717500000</v>
      </c>
      <c r="E9" s="8" t="s">
        <v>90</v>
      </c>
    </row>
    <row r="10" spans="1:5" x14ac:dyDescent="0.25">
      <c r="A10" t="s">
        <v>91</v>
      </c>
      <c r="B10" s="18">
        <v>11668500000</v>
      </c>
      <c r="C10" s="18">
        <v>2705200000</v>
      </c>
      <c r="D10" s="18">
        <v>2664600000</v>
      </c>
      <c r="E10" s="8" t="s">
        <v>92</v>
      </c>
    </row>
    <row r="11" spans="1:5" x14ac:dyDescent="0.25">
      <c r="A11" t="s">
        <v>93</v>
      </c>
      <c r="B11" s="18">
        <v>2056000000</v>
      </c>
      <c r="C11" s="18">
        <v>12304800000</v>
      </c>
      <c r="D11" s="18">
        <v>8187200000</v>
      </c>
      <c r="E11" s="8" t="s">
        <v>94</v>
      </c>
    </row>
    <row r="12" spans="1:5" x14ac:dyDescent="0.25">
      <c r="A12" t="s">
        <v>32</v>
      </c>
      <c r="B12" s="34">
        <v>1928797354</v>
      </c>
      <c r="C12" s="34">
        <v>1928616378</v>
      </c>
      <c r="D12" s="34">
        <v>1928314320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54" customHeight="1" spans="1:5" x14ac:dyDescent="0.25">
      <c r="A17" s="35" t="s">
        <v>98</v>
      </c>
      <c r="B17" s="35"/>
      <c r="C17" s="35"/>
      <c r="D17" s="35"/>
      <c r="E17" s="35"/>
    </row>
    <row r="18" ht="22" customHeight="1" spans="1:5" x14ac:dyDescent="0.25">
      <c r="A18" s="35" t="s">
        <v>99</v>
      </c>
      <c r="B18" s="35"/>
      <c r="C18" s="35"/>
      <c r="D18" s="35"/>
      <c r="E18" s="35"/>
    </row>
    <row r="19" ht="38" customHeight="1" spans="1:5" x14ac:dyDescent="0.25">
      <c r="A19" s="35" t="s">
        <v>100</v>
      </c>
      <c r="B19" s="35"/>
      <c r="C19" s="35"/>
      <c r="D19" s="35"/>
      <c r="E19" s="35"/>
    </row>
    <row r="21" spans="1:1" x14ac:dyDescent="0.25">
      <c r="A21" s="36" t="s">
        <v>101</v>
      </c>
    </row>
  </sheetData>
  <mergeCells count="4">
    <mergeCell ref="A16:E16"/>
    <mergeCell ref="A17:E17"/>
    <mergeCell ref="A18:E18"/>
    <mergeCell ref="A19:E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2026-09-19T00:07:14Z</dcterms:modified>
</cp:coreProperties>
</file>