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<sst xmlns="http://schemas.openxmlformats.org/spreadsheetml/2006/main" count="111" uniqueCount="99">
  <si>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Netflix, Inc. (NFLX)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</si>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</sst>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0.12639718371360664</v>
      </c>
    </row>
    <row r="7" spans="1:2" x14ac:dyDescent="0.25">
      <c r="A7" t="s">
        <v>5</v>
      </c>
      <c r="B7" s="6">
        <v>0.2366082235820986</v>
      </c>
    </row>
    <row r="8" spans="1:2" x14ac:dyDescent="0.25">
      <c r="A8" t="s">
        <v>6</v>
      </c>
      <c r="B8" s="6">
        <v>0.1326872499608157</v>
      </c>
    </row>
    <row r="9" spans="1:2" x14ac:dyDescent="0.25">
      <c r="A9" t="s">
        <v>7</v>
      </c>
      <c r="B9" s="6">
        <v>0.41437150140282053</v>
      </c>
    </row>
    <row r="10" spans="1:2" x14ac:dyDescent="0.25">
      <c r="A10" t="s">
        <v>8</v>
      </c>
      <c r="B10" s="6">
        <v>0.01243346582621872</v>
      </c>
    </row>
    <row r="11" spans="1:2" x14ac:dyDescent="0.25">
      <c r="A11" t="s">
        <v>9</v>
      </c>
      <c r="B11" s="6">
        <v>0.0551052854066451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10.116618054063807</v>
      </c>
    </row>
    <row r="14" spans="1:3" x14ac:dyDescent="0.25">
      <c r="A14" t="s">
        <v>12</v>
      </c>
      <c r="B14" s="6">
        <v>0.19786622861232073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1.35242</v>
      </c>
      <c r="C19" s="8" t="s">
        <v>19</v>
      </c>
    </row>
    <row r="20" spans="1:2" x14ac:dyDescent="0.25">
      <c r="A20" t="s">
        <v>20</v>
      </c>
      <c r="B20" s="10">
        <f>B17+B19*B18</f>
        <v>0.1243631</v>
      </c>
    </row>
    <row r="21" spans="1:3" x14ac:dyDescent="0.25">
      <c r="A21" t="s">
        <v>21</v>
      </c>
      <c r="B21" s="6">
        <v>0.05168869759472589</v>
      </c>
      <c r="C21" s="8" t="s">
        <v>22</v>
      </c>
    </row>
    <row r="22" spans="1:2" x14ac:dyDescent="0.25">
      <c r="A22" t="s">
        <v>23</v>
      </c>
      <c r="B22" s="11">
        <v>298929225728</v>
      </c>
    </row>
    <row r="23" spans="1:2" x14ac:dyDescent="0.25">
      <c r="A23" t="s">
        <v>24</v>
      </c>
      <c r="B23" s="11">
        <v>14462836000</v>
      </c>
    </row>
    <row r="24" spans="1:2" x14ac:dyDescent="0.25">
      <c r="A24" t="s">
        <v>25</v>
      </c>
      <c r="B24" s="10">
        <f>B22/(B22+B23)</f>
        <v>0.9538506625845787</v>
      </c>
    </row>
    <row r="25" spans="1:2" x14ac:dyDescent="0.25">
      <c r="A25" t="s">
        <v>26</v>
      </c>
      <c r="B25" s="10">
        <f>1-B24</f>
        <v>0.046149337415421265</v>
      </c>
    </row>
    <row r="26" spans="1:2" x14ac:dyDescent="0.25">
      <c r="A26" t="s">
        <v>27</v>
      </c>
      <c r="B26" s="12">
        <f>B24*B20+B25*B21*(1-B8)</f>
        <v>0.12069271242921151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45183036000</v>
      </c>
      <c r="C29" s="8" t="s">
        <v>30</v>
      </c>
    </row>
    <row r="30" spans="1:2" x14ac:dyDescent="0.25">
      <c r="A30" t="s">
        <v>31</v>
      </c>
      <c r="B30" s="11">
        <v>5400477000</v>
      </c>
    </row>
    <row r="31" spans="1:2" x14ac:dyDescent="0.25">
      <c r="A31" t="s">
        <v>32</v>
      </c>
      <c r="B31" s="13">
        <v>4343863000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0.12639718371360664</v>
      </c>
      <c r="C5" s="10">
        <f>Assumptions!B6</f>
        <v>0.12639718371360664</v>
      </c>
      <c r="D5" s="10">
        <f>Assumptions!B6</f>
        <v>0.12639718371360664</v>
      </c>
      <c r="E5" s="10">
        <f>Assumptions!B6</f>
        <v>0.12639718371360664</v>
      </c>
      <c r="F5" s="10">
        <f>Assumptions!B6</f>
        <v>0.12639718371360664</v>
      </c>
    </row>
    <row r="6" spans="1:6" x14ac:dyDescent="0.25">
      <c r="A6" t="s">
        <v>43</v>
      </c>
      <c r="B6" s="18">
        <f>Assumptions!B29*(1+B5)</f>
        <v>50894044502.0305</v>
      </c>
      <c r="C6" s="18">
        <f>B6*(1+C5)</f>
        <v>57326908394.882126</v>
      </c>
      <c r="D6" s="18">
        <f>C6*(1+D5)</f>
        <v>64572868167.00314</v>
      </c>
      <c r="E6" s="18">
        <f>D6*(1+E5)</f>
        <v>72734696847.62234</v>
      </c>
      <c r="F6" s="18">
        <f>E6*(1+F5)</f>
        <v>81928157687.42476</v>
      </c>
    </row>
    <row r="7" spans="1:6" x14ac:dyDescent="0.25">
      <c r="A7" t="s">
        <v>5</v>
      </c>
      <c r="B7" s="10">
        <f>Assumptions!B7</f>
        <v>0.2366082235820986</v>
      </c>
      <c r="C7" s="10">
        <f>Assumptions!B7</f>
        <v>0.2366082235820986</v>
      </c>
      <c r="D7" s="10">
        <f>Assumptions!B7</f>
        <v>0.2366082235820986</v>
      </c>
      <c r="E7" s="10">
        <f>Assumptions!B7</f>
        <v>0.2366082235820986</v>
      </c>
      <c r="F7" s="10">
        <f>Assumptions!B7</f>
        <v>0.2366082235820986</v>
      </c>
    </row>
    <row r="8" spans="1:6" x14ac:dyDescent="0.25">
      <c r="A8" t="s">
        <v>44</v>
      </c>
      <c r="B8" s="18">
        <f>B6*B7</f>
        <v>12041949460.533709</v>
      </c>
      <c r="C8" s="18">
        <f>C6*C7</f>
        <v>13564017958.766754</v>
      </c>
      <c r="D8" s="18">
        <f>D6*D7</f>
        <v>15278471628.595657</v>
      </c>
      <c r="E8" s="18">
        <f>E6*E7</f>
        <v>17209627413.89839</v>
      </c>
      <c r="F8" s="18">
        <f>F6*F7</f>
        <v>19384875851.775627</v>
      </c>
    </row>
    <row r="9" spans="1:6" x14ac:dyDescent="0.25">
      <c r="A9" t="s">
        <v>45</v>
      </c>
      <c r="B9" s="18">
        <f>B8*(1-Assumptions!B8)</f>
        <v>10444136302.448362</v>
      </c>
      <c r="C9" s="18">
        <f>C8*(1-Assumptions!B8)</f>
        <v>11764245717.398876</v>
      </c>
      <c r="D9" s="18">
        <f>D8*(1-Assumptions!B8)</f>
        <v>13251213244.592955</v>
      </c>
      <c r="E9" s="18">
        <f>E8*(1-Assumptions!B8)</f>
        <v>14926129279.49795</v>
      </c>
      <c r="F9" s="18">
        <f>F8*(1-Assumptions!B8)</f>
        <v>16812749984.171694</v>
      </c>
    </row>
    <row r="10" spans="1:6" x14ac:dyDescent="0.25">
      <c r="A10" t="s">
        <v>46</v>
      </c>
      <c r="B10" s="18">
        <f>B6*Assumptions!B9</f>
        <v>21089041632.76834</v>
      </c>
      <c r="C10" s="18">
        <f>C6*Assumptions!B9</f>
        <v>23754637102.369263</v>
      </c>
      <c r="D10" s="18">
        <f>D6*Assumptions!B9</f>
        <v>26757156332.24749</v>
      </c>
      <c r="E10" s="18">
        <f>E6*Assumptions!B9</f>
        <v>30139185536.82827</v>
      </c>
      <c r="F10" s="18">
        <f>F6*Assumptions!B9</f>
        <v>33948693708.10523</v>
      </c>
    </row>
    <row r="11" spans="1:6" x14ac:dyDescent="0.25">
      <c r="A11" t="s">
        <v>47</v>
      </c>
      <c r="B11" s="18">
        <f>-B6*Assumptions!B10</f>
        <v>-632789363.074051</v>
      </c>
      <c r="C11" s="18">
        <f>-C6*Assumptions!B10</f>
        <v>-712772156.4505379</v>
      </c>
      <c r="D11" s="18">
        <f>-D6*Assumptions!B10</f>
        <v>-802864549.6553602</v>
      </c>
      <c r="E11" s="18">
        <f>-E6*Assumptions!B10</f>
        <v>-904344367.6352909</v>
      </c>
      <c r="F11" s="18">
        <f>-F6*Assumptions!B10</f>
        <v>-1018650948.8116542</v>
      </c>
    </row>
    <row r="12" spans="1:6" x14ac:dyDescent="0.25">
      <c r="A12" t="s">
        <v>48</v>
      </c>
      <c r="B12" s="18">
        <f>-(B6-Assumptions!B29)*Assumptions!B11</f>
        <v>-314706753.46416754</v>
      </c>
      <c r="C12" s="18">
        <f>-(C6-B6)*Assumptions!B11</f>
        <v>-354484800.7976908</v>
      </c>
      <c r="D12" s="18">
        <f>-(D6-C6)*Assumptions!B11</f>
        <v>-399290681.2877978</v>
      </c>
      <c r="E12" s="18">
        <f>-(E6-D6)*Assumptions!B11</f>
        <v>-449759898.88566273</v>
      </c>
      <c r="F12" s="18">
        <f>-(F6-E6)*Assumptions!B11</f>
        <v>-506608283.4521272</v>
      </c>
    </row>
    <row r="13" spans="1:6" x14ac:dyDescent="0.25">
      <c r="A13" s="19" t="s">
        <v>49</v>
      </c>
      <c r="B13" s="20">
        <f>B9+B10+B11+B12</f>
        <v>30585681818.678486</v>
      </c>
      <c r="C13" s="20">
        <f>C9+C10+C11+C12</f>
        <v>34451625862.51991</v>
      </c>
      <c r="D13" s="20">
        <f>D9+D10+D11+D12</f>
        <v>38806214345.89729</v>
      </c>
      <c r="E13" s="20">
        <f>E9+E10+E11+E12</f>
        <v>43711210549.80526</v>
      </c>
      <c r="F13" s="20">
        <f>F9+F10+F11+F12</f>
        <v>49236184460.013145</v>
      </c>
    </row>
    <row r="14" spans="1:6" x14ac:dyDescent="0.25">
      <c r="A14" t="s">
        <v>50</v>
      </c>
      <c r="B14" s="21">
        <f>1/(1+Assumptions!$B$26)^(1-0.5*Assumptions!$B$32)</f>
        <v>0.9446191074113798</v>
      </c>
      <c r="C14" s="21">
        <f>1/(1+Assumptions!$B$26)^(2-0.5*Assumptions!$B$32)</f>
        <v>0.8428885964323131</v>
      </c>
      <c r="D14" s="21">
        <f>1/(1+Assumptions!$B$26)^(3-0.5*Assumptions!$B$32)</f>
        <v>0.7521139265778478</v>
      </c>
      <c r="E14" s="21">
        <f>1/(1+Assumptions!$B$26)^(4-0.5*Assumptions!$B$32)</f>
        <v>0.6711152113656268</v>
      </c>
      <c r="F14" s="21">
        <f>1/(1+Assumptions!$B$26)^(5-0.5*Assumptions!$B$32)</f>
        <v>0.5988396318834971</v>
      </c>
    </row>
    <row r="15" spans="1:6" x14ac:dyDescent="0.25">
      <c r="A15" s="19" t="s">
        <v>51</v>
      </c>
      <c r="B15" s="20">
        <f>B13*B14</f>
        <v>28891819459.12854</v>
      </c>
      <c r="C15" s="20">
        <f>C13*C14</f>
        <v>29038882568.070587</v>
      </c>
      <c r="D15" s="20">
        <f>D13*D14</f>
        <v>29186694247.314423</v>
      </c>
      <c r="E15" s="20">
        <f>E13*E14</f>
        <v>29335258307.179974</v>
      </c>
      <c r="F15" s="20">
        <f>F13*F14</f>
        <v>29484578577.382233</v>
      </c>
    </row>
    <row r="17" spans="1:2" x14ac:dyDescent="0.25">
      <c r="A17" s="22" t="s">
        <v>52</v>
      </c>
      <c r="B17" s="23">
        <f>SUM(B15:F15)</f>
        <v>145937233159.07574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49236184460.013145</v>
      </c>
    </row>
    <row r="5" spans="1:2" x14ac:dyDescent="0.25">
      <c r="A5" t="s">
        <v>56</v>
      </c>
      <c r="B5" s="18">
        <f>IF(Assumptions!$B$33=0,B4,B4-Forecast!F11-Forecast!F10-Forecast!F12)</f>
        <v>45598788244.335106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0.12634798861498744</v>
      </c>
    </row>
    <row r="7" spans="1:2" x14ac:dyDescent="0.25">
      <c r="A7" t="s">
        <v>58</v>
      </c>
      <c r="B7" s="18">
        <f>-MAX(Forecast!F9,0)*B6</f>
        <v>-5761315177.952476</v>
      </c>
    </row>
    <row r="8" spans="1:2" x14ac:dyDescent="0.25">
      <c r="A8" t="s">
        <v>59</v>
      </c>
      <c r="B8" s="18">
        <f>IF(OR(Assumptions!$B$33=0,Assumptions!B12&lt;=0),B5,MAX(B5+B7,0))</f>
        <v>39837473066.38263</v>
      </c>
    </row>
    <row r="9" spans="1:2" x14ac:dyDescent="0.25">
      <c r="A9" t="s">
        <v>60</v>
      </c>
      <c r="B9" s="18">
        <f>B8*(1+Assumptions!B12)/(Assumptions!B26-Assumptions!B12)</f>
        <v>426713893424.7331</v>
      </c>
    </row>
    <row r="10" spans="1:2" x14ac:dyDescent="0.25">
      <c r="A10" t="s">
        <v>61</v>
      </c>
      <c r="B10" s="18">
        <f>B9/(1+Assumptions!B26)^(5-0.5*Assumptions!B32)</f>
        <v>255533190858.041</v>
      </c>
    </row>
    <row r="11" spans="1:2" x14ac:dyDescent="0.25">
      <c r="A11" t="s">
        <v>62</v>
      </c>
      <c r="B11" s="18">
        <f>Forecast!B17+B10</f>
        <v>401470424017.1167</v>
      </c>
    </row>
    <row r="12" spans="1:2" x14ac:dyDescent="0.25">
      <c r="A12" t="s">
        <v>63</v>
      </c>
      <c r="B12" s="18">
        <f>-Assumptions!B30</f>
        <v>-5400477000</v>
      </c>
    </row>
    <row r="13" spans="1:2" x14ac:dyDescent="0.25">
      <c r="A13" t="s">
        <v>64</v>
      </c>
      <c r="B13" s="18">
        <f>B11+B12</f>
        <v>396069947017.1167</v>
      </c>
    </row>
    <row r="14" spans="1:2" x14ac:dyDescent="0.25">
      <c r="A14" s="19" t="s">
        <v>65</v>
      </c>
      <c r="B14" s="24">
        <f>B13/Assumptions!B31</f>
        <v>91.17919856522103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53333569559.88086</v>
      </c>
    </row>
    <row r="18" spans="1:2" x14ac:dyDescent="0.25">
      <c r="A18" t="s">
        <v>60</v>
      </c>
      <c r="B18" s="18">
        <f>B17*Assumptions!B13</f>
        <v>539555352697.15857</v>
      </c>
    </row>
    <row r="19" spans="1:2" x14ac:dyDescent="0.25">
      <c r="A19" t="s">
        <v>61</v>
      </c>
      <c r="B19" s="18">
        <f>B18/(1+Assumptions!B26)^(5-0.5*Assumptions!B32)</f>
        <v>323107128789.9369</v>
      </c>
    </row>
    <row r="20" spans="1:2" x14ac:dyDescent="0.25">
      <c r="A20" t="s">
        <v>62</v>
      </c>
      <c r="B20" s="18">
        <f>Forecast!B17+B19</f>
        <v>469044361949.01263</v>
      </c>
    </row>
    <row r="21" spans="1:2" x14ac:dyDescent="0.25">
      <c r="A21" t="s">
        <v>63</v>
      </c>
      <c r="B21" s="18">
        <f>-Assumptions!B30</f>
        <v>-5400477000</v>
      </c>
    </row>
    <row r="22" spans="1:2" x14ac:dyDescent="0.25">
      <c r="A22" t="s">
        <v>64</v>
      </c>
      <c r="B22" s="18">
        <f>B20+B21</f>
        <v>463643884949.01263</v>
      </c>
    </row>
    <row r="23" spans="1:2" x14ac:dyDescent="0.25">
      <c r="A23" s="19" t="s">
        <v>65</v>
      </c>
      <c r="B23" s="25">
        <f>B22/Assumptions!B31</f>
        <v>106.73538390805894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71.79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91.17919856522103</v>
      </c>
    </row>
    <row r="29" spans="1:2" x14ac:dyDescent="0.25">
      <c r="A29" s="19" t="s">
        <v>73</v>
      </c>
      <c r="B29" s="12">
        <f>B28/B26-1</f>
        <v>0.27008216416243247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0.100693</v>
      </c>
      <c r="B5" s="31">
        <v>108.53886804510691</v>
      </c>
      <c r="C5" s="31">
        <v>111.37558540711284</v>
      </c>
      <c r="D5" s="31">
        <v>114.5643115519868</v>
      </c>
      <c r="E5" s="31">
        <v>118.1797374921774</v>
      </c>
      <c r="F5" s="31">
        <v>122.3192936529924</v>
      </c>
    </row>
    <row r="6" spans="1:6" x14ac:dyDescent="0.25">
      <c r="A6" s="30">
        <v>0.110693</v>
      </c>
      <c r="B6" s="31">
        <v>97.27825661762202</v>
      </c>
      <c r="C6" s="31">
        <v>99.28876809347622</v>
      </c>
      <c r="D6" s="31">
        <v>101.51459751840721</v>
      </c>
      <c r="E6" s="31">
        <v>103.99577028787873</v>
      </c>
      <c r="F6" s="31">
        <v>106.78288751649987</v>
      </c>
    </row>
    <row r="7" spans="1:6" x14ac:dyDescent="0.25">
      <c r="A7" s="30">
        <v>0.120693</v>
      </c>
      <c r="B7" s="31">
        <v>88.14452849989212</v>
      </c>
      <c r="C7" s="31">
        <v>89.59428016514839</v>
      </c>
      <c r="D7" s="32">
        <v>91.1789322179077</v>
      </c>
      <c r="E7" s="31">
        <v>92.920796256778</v>
      </c>
      <c r="F7" s="31">
        <v>94.84739121319666</v>
      </c>
    </row>
    <row r="8" spans="1:6" x14ac:dyDescent="0.25">
      <c r="A8" s="30">
        <v>0.130693</v>
      </c>
      <c r="B8" s="31">
        <v>80.58653250545753</v>
      </c>
      <c r="C8" s="31">
        <v>81.64434345779492</v>
      </c>
      <c r="D8" s="31">
        <v>82.78779739695158</v>
      </c>
      <c r="E8" s="31">
        <v>84.02965235776902</v>
      </c>
      <c r="F8" s="31">
        <v>85.3853328261021</v>
      </c>
    </row>
    <row r="9" spans="1:6" x14ac:dyDescent="0.25">
      <c r="A9" s="30">
        <v>0.140693</v>
      </c>
      <c r="B9" s="31">
        <v>74.22848463455236</v>
      </c>
      <c r="C9" s="31">
        <v>75.0058239713237</v>
      </c>
      <c r="D9" s="31">
        <v>75.83767344256307</v>
      </c>
      <c r="E9" s="31">
        <v>76.73141971244107</v>
      </c>
      <c r="F9" s="31">
        <v>77.69584720357385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45183036000</v>
      </c>
      <c r="C5" s="18">
        <v>39000966000</v>
      </c>
      <c r="D5" s="18">
        <v>33723297000</v>
      </c>
      <c r="E5" s="18">
        <v>31615550000</v>
      </c>
      <c r="F5" s="8" t="s">
        <v>84</v>
      </c>
    </row>
    <row r="6" spans="1:6" x14ac:dyDescent="0.25">
      <c r="A6" t="s">
        <v>44</v>
      </c>
      <c r="B6" s="18">
        <v>13326603000</v>
      </c>
      <c r="C6" s="18">
        <v>10417614000</v>
      </c>
      <c r="D6" s="18">
        <v>6954003000</v>
      </c>
      <c r="E6" s="18">
        <v>5632831000</v>
      </c>
      <c r="F6" s="8" t="s">
        <v>85</v>
      </c>
    </row>
    <row r="7" spans="1:6" x14ac:dyDescent="0.25">
      <c r="A7" t="s">
        <v>86</v>
      </c>
      <c r="B7" s="18">
        <v>16755555000</v>
      </c>
      <c r="C7" s="18">
        <v>15630431000</v>
      </c>
      <c r="D7" s="18">
        <v>14554384000</v>
      </c>
      <c r="E7" s="18">
        <v>14362814000</v>
      </c>
      <c r="F7" s="8" t="s">
        <v>87</v>
      </c>
    </row>
    <row r="8" spans="1:6" x14ac:dyDescent="0.25">
      <c r="A8" t="s">
        <v>88</v>
      </c>
      <c r="B8" s="18">
        <v>688220000</v>
      </c>
      <c r="C8" s="18">
        <v>439538000</v>
      </c>
      <c r="D8" s="18">
        <v>348552000</v>
      </c>
      <c r="E8" s="18">
        <v>407729000</v>
      </c>
      <c r="F8" s="8" t="s">
        <v>89</v>
      </c>
    </row>
    <row r="9" spans="1:6" x14ac:dyDescent="0.25">
      <c r="A9" t="s">
        <v>90</v>
      </c>
      <c r="B9" s="18">
        <v>456220000</v>
      </c>
      <c r="C9" s="18">
        <v>33075000</v>
      </c>
      <c r="D9" s="18">
        <v>116148000</v>
      </c>
      <c r="E9" s="18">
        <v>758087000</v>
      </c>
      <c r="F9" s="8" t="s">
        <v>91</v>
      </c>
    </row>
    <row r="10" spans="1:6" x14ac:dyDescent="0.25">
      <c r="A10" t="s">
        <v>92</v>
      </c>
      <c r="B10" s="18">
        <v>14462836000</v>
      </c>
      <c r="C10" s="18">
        <v>15582804000</v>
      </c>
      <c r="D10" s="18">
        <v>14543261000</v>
      </c>
      <c r="E10" s="18">
        <v>14353076000</v>
      </c>
      <c r="F10" s="8" t="s">
        <v>93</v>
      </c>
    </row>
    <row r="11" spans="1:6" x14ac:dyDescent="0.25">
      <c r="A11" t="s">
        <v>94</v>
      </c>
      <c r="B11" s="18">
        <v>9062359000</v>
      </c>
      <c r="C11" s="18">
        <v>9583739000</v>
      </c>
      <c r="D11" s="18">
        <v>7137886000</v>
      </c>
      <c r="E11" s="18">
        <v>6058452000</v>
      </c>
      <c r="F11" s="8" t="s">
        <v>95</v>
      </c>
    </row>
    <row r="12" spans="1:6" x14ac:dyDescent="0.25">
      <c r="A12" t="s">
        <v>32</v>
      </c>
      <c r="B12" s="34">
        <v>4343863000</v>
      </c>
      <c r="C12" s="34">
        <v>4392610000</v>
      </c>
      <c r="D12" s="34">
        <v>4494980000</v>
      </c>
      <c r="E12" s="34">
        <v>4512900000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2026-09-19T00:06:52Z</dcterms:modified>
</cp:coreProperties>
</file>