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<sst xmlns="http://schemas.openxmlformats.org/spreadsheetml/2006/main" count="112" uniqueCount="100">
  <si>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NetApp, Inc. (NTAP)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</si>
  <si>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</si>
  <si>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</si>
  <si>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</si>
  <si>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</si>
  <si>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</si>
  <si>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</si>
  <si>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</si>
  <si>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</si>
  <si>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</si>
  <si>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</si>
  <si>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</si>
  <si>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</si>
  <si>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</si>
  <si>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</si>
  <si>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</si>
  <si>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</si>
  <si>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</si>
  <si>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</si>
  <si>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</si>
  <si>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</si>
  <si>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</si>
  <si>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</si>
  <si>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</si>
  <si>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</si>
  <si>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</si>
  <si>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</si>
  <si>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</si>
  <si>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</si>
  <si>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</si>
  <si>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2026-04-30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</si>
  <si>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</si>
  <si>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</si>
  <si>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</si>
  <si>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</si>
  <si>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</si>
  <si>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</si>
  <si>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</si>
  <si>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</si>
  <si>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</si>
  <si>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</si>
  <si>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</si>
  <si>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</si>
  <si>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</si>
  <si>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</si>
  <si>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</si>
  <si>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</si>
  <si>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</si>
  <si>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</si>
  <si>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</si>
  <si>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</si>
  <si>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</si>
  <si>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</si>
  <si>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</si>
  <si>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</si>
  <si>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</si>
  <si>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</si>
  <si>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</si>
  <si>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</si>
  <si>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</si>
  <si>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</si>
  <si>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</si>
  <si>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</si>
  <si>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</si>
  <si>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</si>
  <si>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</si>
  <si>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</si>
  <si>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</si>
  <si>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</si>
  <si>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</si>
  <si>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</si>
  <si>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</si>
  <si>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</si>
  <si>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</si>
  <si>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</si>
  <si>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</si>
  <si>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</si>
  <si>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</si>
  <si>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</si>
  <si>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2026-04-30</t>
  </si>
  <si>
    <t>2025-04-30</t>
  </si>
  <si>
    <t>2024-04-30</t>
  </si>
  <si>
    <t>2023-04-30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</si>
  <si>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</si>
  <si>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</si>
  <si>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</si>
  <si>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</si>
  <si>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</si>
  <si>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</si>
  <si>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</si>
  <si>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</si>
  <si>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</si>
  <si>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</si>
  <si>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</si>
  <si>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</si>
  <si>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</si>
  <si>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</si>
  <si>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</si>
  <si>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20.1x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</si>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</sst>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0.028668334111952687</v>
      </c>
    </row>
    <row r="7" spans="1:2" x14ac:dyDescent="0.25">
      <c r="A7" t="s">
        <v>5</v>
      </c>
      <c r="B7" s="6">
        <v>0.2115167786062948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0.03638004947183961</v>
      </c>
    </row>
    <row r="10" spans="1:2" x14ac:dyDescent="0.25">
      <c r="A10" t="s">
        <v>8</v>
      </c>
      <c r="B10" s="6">
        <v>0.02911265907163066</v>
      </c>
    </row>
    <row r="11" spans="1:2" x14ac:dyDescent="0.25">
      <c r="A11" t="s">
        <v>9</v>
      </c>
      <c r="B11" s="6">
        <v>0.06515580736543909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0.27323252308272095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1.28944</v>
      </c>
      <c r="C19" s="8" t="s">
        <v>19</v>
      </c>
    </row>
    <row r="20" spans="1:2" x14ac:dyDescent="0.25">
      <c r="A20" t="s">
        <v>20</v>
      </c>
      <c r="B20" s="10">
        <f>B17+B19*B18</f>
        <v>0.12089920000000001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38849716224</v>
      </c>
    </row>
    <row r="23" spans="1:2" x14ac:dyDescent="0.25">
      <c r="A23" t="s">
        <v>24</v>
      </c>
      <c r="B23" s="11">
        <v>2733000000</v>
      </c>
    </row>
    <row r="24" spans="1:2" x14ac:dyDescent="0.25">
      <c r="A24" t="s">
        <v>25</v>
      </c>
      <c r="B24" s="10">
        <f>B22/(B22+B23)</f>
        <v>0.9342755777357657</v>
      </c>
    </row>
    <row r="25" spans="1:2" x14ac:dyDescent="0.25">
      <c r="A25" t="s">
        <v>26</v>
      </c>
      <c r="B25" s="10">
        <f>1-B24</f>
        <v>0.06572442226423425</v>
      </c>
    </row>
    <row r="26" spans="1:2" x14ac:dyDescent="0.25">
      <c r="A26" t="s">
        <v>27</v>
      </c>
      <c r="B26" s="12">
        <f>B24*B20+B25*B21*(1-B8)</f>
        <v>0.11554824616135738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6925000000</v>
      </c>
      <c r="C29" s="8" t="s">
        <v>30</v>
      </c>
    </row>
    <row r="30" spans="1:2" x14ac:dyDescent="0.25">
      <c r="A30" t="s">
        <v>31</v>
      </c>
      <c r="B30" s="11">
        <v>-851000000</v>
      </c>
    </row>
    <row r="31" spans="1:2" x14ac:dyDescent="0.25">
      <c r="A31" t="s">
        <v>32</v>
      </c>
      <c r="B31" s="13">
        <v>201000000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0.028668334111952687</v>
      </c>
      <c r="C5" s="10">
        <f>Assumptions!B6</f>
        <v>0.028668334111952687</v>
      </c>
      <c r="D5" s="10">
        <f>Assumptions!B6</f>
        <v>0.028668334111952687</v>
      </c>
      <c r="E5" s="10">
        <f>Assumptions!B6</f>
        <v>0.028668334111952687</v>
      </c>
      <c r="F5" s="10">
        <f>Assumptions!B6</f>
        <v>0.028668334111952687</v>
      </c>
    </row>
    <row r="6" spans="1:6" x14ac:dyDescent="0.25">
      <c r="A6" t="s">
        <v>43</v>
      </c>
      <c r="B6" s="18">
        <f>Assumptions!B29*(1+B5)</f>
        <v>7123528213.725272</v>
      </c>
      <c r="C6" s="18">
        <f>B6*(1+C5)</f>
        <v>7327747900.612269</v>
      </c>
      <c r="D6" s="18">
        <f>C6*(1+D5)</f>
        <v>7537822225.715181</v>
      </c>
      <c r="E6" s="18">
        <f>D6*(1+E5)</f>
        <v>7753919031.758487</v>
      </c>
      <c r="F6" s="18">
        <f>E6*(1+F5)</f>
        <v>7976210973.2379675</v>
      </c>
    </row>
    <row r="7" spans="1:6" x14ac:dyDescent="0.25">
      <c r="A7" t="s">
        <v>5</v>
      </c>
      <c r="B7" s="10">
        <f>Assumptions!B7</f>
        <v>0.2115167786062948</v>
      </c>
      <c r="C7" s="10">
        <f>Assumptions!B7</f>
        <v>0.2115167786062948</v>
      </c>
      <c r="D7" s="10">
        <f>Assumptions!B7</f>
        <v>0.2115167786062948</v>
      </c>
      <c r="E7" s="10">
        <f>Assumptions!B7</f>
        <v>0.2115167786062948</v>
      </c>
      <c r="F7" s="10">
        <f>Assumptions!B7</f>
        <v>0.2115167786062948</v>
      </c>
    </row>
    <row r="8" spans="1:6" x14ac:dyDescent="0.25">
      <c r="A8" t="s">
        <v>44</v>
      </c>
      <c r="B8" s="18">
        <f>B6*B7</f>
        <v>1506745740.0782232</v>
      </c>
      <c r="C8" s="18">
        <f>C6*C7</f>
        <v>1549941630.3765469</v>
      </c>
      <c r="D8" s="18">
        <f>D6*D7</f>
        <v>1594375874.8902063</v>
      </c>
      <c r="E8" s="18">
        <f>E6*E7</f>
        <v>1640083975.1715956</v>
      </c>
      <c r="F8" s="18">
        <f>F6*F7</f>
        <v>1687102450.5434744</v>
      </c>
    </row>
    <row r="9" spans="1:6" x14ac:dyDescent="0.25">
      <c r="A9" t="s">
        <v>45</v>
      </c>
      <c r="B9" s="18">
        <f>B8*(1-Assumptions!B8)</f>
        <v>1190329134.6617963</v>
      </c>
      <c r="C9" s="18">
        <f>C8*(1-Assumptions!B8)</f>
        <v>1224453887.997472</v>
      </c>
      <c r="D9" s="18">
        <f>D8*(1-Assumptions!B8)</f>
        <v>1259556941.163263</v>
      </c>
      <c r="E9" s="18">
        <f>E8*(1-Assumptions!B8)</f>
        <v>1295666340.3855605</v>
      </c>
      <c r="F9" s="18">
        <f>F8*(1-Assumptions!B8)</f>
        <v>1332810935.929345</v>
      </c>
    </row>
    <row r="10" spans="1:6" x14ac:dyDescent="0.25">
      <c r="A10" t="s">
        <v>46</v>
      </c>
      <c r="B10" s="18">
        <f>B6*Assumptions!B9</f>
        <v>259154308.82937062</v>
      </c>
      <c r="C10" s="18">
        <f>C6*Assumptions!B9</f>
        <v>266583831.1414432</v>
      </c>
      <c r="D10" s="18">
        <f>D6*Assumptions!B9</f>
        <v>274226345.48145044</v>
      </c>
      <c r="E10" s="18">
        <f>E6*Assumptions!B9</f>
        <v>282087957.9760124</v>
      </c>
      <c r="F10" s="18">
        <f>F6*Assumptions!B9</f>
        <v>290174949.8042272</v>
      </c>
    </row>
    <row r="11" spans="1:6" x14ac:dyDescent="0.25">
      <c r="A11" t="s">
        <v>47</v>
      </c>
      <c r="B11" s="18">
        <f>-B6*Assumptions!B10</f>
        <v>-207384848.27332598</v>
      </c>
      <c r="C11" s="18">
        <f>-C6*Assumptions!B10</f>
        <v>-213330226.3933823</v>
      </c>
      <c r="D11" s="18">
        <f>-D6*Assumptions!B10</f>
        <v>-219446048.59980628</v>
      </c>
      <c r="E11" s="18">
        <f>-E6*Assumptions!B10</f>
        <v>-225737201.2406133</v>
      </c>
      <c r="F11" s="18">
        <f>-F6*Assumptions!B10</f>
        <v>-232208710.7472763</v>
      </c>
    </row>
    <row r="12" spans="1:6" x14ac:dyDescent="0.25">
      <c r="A12" t="s">
        <v>48</v>
      </c>
      <c r="B12" s="18">
        <f>-(B6-Assumptions!B29)*Assumptions!B11</f>
        <v>-12935266.050088555</v>
      </c>
      <c r="C12" s="18">
        <f>-(C6-B6)*Assumptions!B11</f>
        <v>-13306098.579039479</v>
      </c>
      <c r="D12" s="18">
        <f>-(D6-C6)*Assumptions!B11</f>
        <v>-13687562.258829957</v>
      </c>
      <c r="E12" s="18">
        <f>-(E6-D6)*Assumptions!B11</f>
        <v>-14079961.866844261</v>
      </c>
      <c r="F12" s="18">
        <f>-(F6-E6)*Assumptions!B11</f>
        <v>-14483610.917926507</v>
      </c>
    </row>
    <row r="13" spans="1:6" x14ac:dyDescent="0.25">
      <c r="A13" s="19" t="s">
        <v>49</v>
      </c>
      <c r="B13" s="20">
        <f>B9+B10+B11+B12</f>
        <v>1229163329.1677525</v>
      </c>
      <c r="C13" s="20">
        <f>C9+C10+C11+C12</f>
        <v>1264401394.1664934</v>
      </c>
      <c r="D13" s="20">
        <f>D9+D10+D11+D12</f>
        <v>1300649675.786077</v>
      </c>
      <c r="E13" s="20">
        <f>E9+E10+E11+E12</f>
        <v>1337937135.2541156</v>
      </c>
      <c r="F13" s="20">
        <f>F9+F10+F11+F12</f>
        <v>1376293564.0683692</v>
      </c>
    </row>
    <row r="14" spans="1:6" x14ac:dyDescent="0.25">
      <c r="A14" t="s">
        <v>50</v>
      </c>
      <c r="B14" s="21">
        <f>1/(1+Assumptions!$B$26)^(1-0.5*Assumptions!$B$32)</f>
        <v>0.946794706467603</v>
      </c>
      <c r="C14" s="21">
        <f>1/(1+Assumptions!$B$26)^(2-0.5*Assumptions!$B$32)</f>
        <v>0.8487259154640406</v>
      </c>
      <c r="D14" s="21">
        <f>1/(1+Assumptions!$B$26)^(3-0.5*Assumptions!$B$32)</f>
        <v>0.7608150686306379</v>
      </c>
      <c r="E14" s="21">
        <f>1/(1+Assumptions!$B$26)^(4-0.5*Assumptions!$B$32)</f>
        <v>0.6820100083063467</v>
      </c>
      <c r="F14" s="21">
        <f>1/(1+Assumptions!$B$26)^(5-0.5*Assumptions!$B$32)</f>
        <v>0.6113675590931799</v>
      </c>
    </row>
    <row r="15" spans="1:6" x14ac:dyDescent="0.25">
      <c r="A15" s="19" t="s">
        <v>51</v>
      </c>
      <c r="B15" s="20">
        <f>B13*B14</f>
        <v>1163765333.4401238</v>
      </c>
      <c r="C15" s="20">
        <f>C13*C14</f>
        <v>1073130230.7779664</v>
      </c>
      <c r="D15" s="20">
        <f>D13*D14</f>
        <v>989553872.347601</v>
      </c>
      <c r="E15" s="20">
        <f>E13*E14</f>
        <v>912486516.7280291</v>
      </c>
      <c r="F15" s="20">
        <f>F13*F14</f>
        <v>841421236.8601317</v>
      </c>
    </row>
    <row r="17" spans="1:2" x14ac:dyDescent="0.25">
      <c r="A17" s="22" t="s">
        <v>52</v>
      </c>
      <c r="B17" s="23">
        <f>SUM(B15:F15)</f>
        <v>4980357190.153852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1376293564.0683692</v>
      </c>
    </row>
    <row r="5" spans="1:2" x14ac:dyDescent="0.25">
      <c r="A5" t="s">
        <v>56</v>
      </c>
      <c r="B5" s="18">
        <f>IF(Assumptions!$B$33=0,B4,B4-Forecast!F11-Forecast!F10-Forecast!F12)</f>
        <v>1379769311.7606137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0.09149716043295208</v>
      </c>
    </row>
    <row r="7" spans="1:2" x14ac:dyDescent="0.25">
      <c r="A7" t="s">
        <v>58</v>
      </c>
      <c r="B7" s="18">
        <f>-MAX(Forecast!F9,0)*B6</f>
        <v>-126244974.07862476</v>
      </c>
    </row>
    <row r="8" spans="1:2" x14ac:dyDescent="0.25">
      <c r="A8" t="s">
        <v>59</v>
      </c>
      <c r="B8" s="18">
        <f>IF(OR(Assumptions!$B$33=0,Assumptions!B12&lt;=0),B5,MAX(B5+B7,0))</f>
        <v>1253524337.681989</v>
      </c>
    </row>
    <row r="9" spans="1:2" x14ac:dyDescent="0.25">
      <c r="A9" t="s">
        <v>60</v>
      </c>
      <c r="B9" s="18">
        <f>B8*(1+Assumptions!B12)/(Assumptions!B26-Assumptions!B12)</f>
        <v>14189810411.506016</v>
      </c>
    </row>
    <row r="10" spans="1:2" x14ac:dyDescent="0.25">
      <c r="A10" t="s">
        <v>61</v>
      </c>
      <c r="B10" s="18">
        <f>B9/(1+Assumptions!B26)^(5-0.5*Assumptions!B32)</f>
        <v>8675189755.277422</v>
      </c>
    </row>
    <row r="11" spans="1:2" x14ac:dyDescent="0.25">
      <c r="A11" t="s">
        <v>62</v>
      </c>
      <c r="B11" s="18">
        <f>Forecast!B17+B10</f>
        <v>13655546945.431274</v>
      </c>
    </row>
    <row r="12" spans="1:2" x14ac:dyDescent="0.25">
      <c r="A12" t="s">
        <v>63</v>
      </c>
      <c r="B12" s="18">
        <f>-Assumptions!B30</f>
        <v>851000000</v>
      </c>
    </row>
    <row r="13" spans="1:2" x14ac:dyDescent="0.25">
      <c r="A13" t="s">
        <v>64</v>
      </c>
      <c r="B13" s="18">
        <f>B11+B12</f>
        <v>14506546945.431274</v>
      </c>
    </row>
    <row r="14" spans="1:2" x14ac:dyDescent="0.25">
      <c r="A14" s="19" t="s">
        <v>65</v>
      </c>
      <c r="B14" s="24">
        <f>B13/Assumptions!B31</f>
        <v>72.17187535040435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1977277400.3477015</v>
      </c>
    </row>
    <row r="18" spans="1:2" x14ac:dyDescent="0.25">
      <c r="A18" t="s">
        <v>60</v>
      </c>
      <c r="B18" s="18">
        <f>B17*Assumptions!B13</f>
        <v>39545548006.95403</v>
      </c>
    </row>
    <row r="19" spans="1:2" x14ac:dyDescent="0.25">
      <c r="A19" t="s">
        <v>61</v>
      </c>
      <c r="B19" s="18">
        <f>B18/(1+Assumptions!B26)^(5-0.5*Assumptions!B32)</f>
        <v>24176865158.01365</v>
      </c>
    </row>
    <row r="20" spans="1:2" x14ac:dyDescent="0.25">
      <c r="A20" t="s">
        <v>62</v>
      </c>
      <c r="B20" s="18">
        <f>Forecast!B17+B19</f>
        <v>29157222348.167503</v>
      </c>
    </row>
    <row r="21" spans="1:2" x14ac:dyDescent="0.25">
      <c r="A21" t="s">
        <v>63</v>
      </c>
      <c r="B21" s="18">
        <f>-Assumptions!B30</f>
        <v>851000000</v>
      </c>
    </row>
    <row r="22" spans="1:2" x14ac:dyDescent="0.25">
      <c r="A22" t="s">
        <v>64</v>
      </c>
      <c r="B22" s="18">
        <f>B20+B21</f>
        <v>30008222348.167503</v>
      </c>
    </row>
    <row r="23" spans="1:2" x14ac:dyDescent="0.25">
      <c r="A23" s="19" t="s">
        <v>65</v>
      </c>
      <c r="B23" s="25">
        <f>B22/Assumptions!B31</f>
        <v>149.29463854809703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197.79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72.17187535040435</v>
      </c>
    </row>
    <row r="29" spans="1:2" x14ac:dyDescent="0.25">
      <c r="A29" s="19" t="s">
        <v>73</v>
      </c>
      <c r="B29" s="12">
        <f>B28/B26-1</f>
        <v>-0.6351085729794006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0.095548</v>
      </c>
      <c r="B5" s="31">
        <v>84.31071252960463</v>
      </c>
      <c r="C5" s="31">
        <v>87.05910262735014</v>
      </c>
      <c r="D5" s="31">
        <v>90.18526080709228</v>
      </c>
      <c r="E5" s="31">
        <v>93.77563549181805</v>
      </c>
      <c r="F5" s="31">
        <v>97.94523044011163</v>
      </c>
    </row>
    <row r="6" spans="1:6" x14ac:dyDescent="0.25">
      <c r="A6" s="30">
        <v>0.105548</v>
      </c>
      <c r="B6" s="31">
        <v>75.84058599087909</v>
      </c>
      <c r="C6" s="31">
        <v>77.83451040277451</v>
      </c>
      <c r="D6" s="31">
        <v>80.06605094559657</v>
      </c>
      <c r="E6" s="31">
        <v>82.58238612789485</v>
      </c>
      <c r="F6" s="31">
        <v>85.44406932598251</v>
      </c>
    </row>
    <row r="7" spans="1:6" x14ac:dyDescent="0.25">
      <c r="A7" s="30">
        <v>0.115548</v>
      </c>
      <c r="B7" s="31">
        <v>69.05084842144406</v>
      </c>
      <c r="C7" s="31">
        <v>70.53380144357628</v>
      </c>
      <c r="D7" s="32">
        <v>72.17204832693992</v>
      </c>
      <c r="E7" s="31">
        <v>73.9928183219964</v>
      </c>
      <c r="F7" s="31">
        <v>76.03010167897403</v>
      </c>
    </row>
    <row r="8" spans="1:6" x14ac:dyDescent="0.25">
      <c r="A8" s="30">
        <v>0.125548</v>
      </c>
      <c r="B8" s="31">
        <v>63.485680596559455</v>
      </c>
      <c r="C8" s="31">
        <v>64.61046862861593</v>
      </c>
      <c r="D8" s="31">
        <v>65.83978513552287</v>
      </c>
      <c r="E8" s="31">
        <v>67.19003995445907</v>
      </c>
      <c r="F8" s="31">
        <v>68.68126748353863</v>
      </c>
    </row>
    <row r="9" spans="1:6" x14ac:dyDescent="0.25">
      <c r="A9" s="30">
        <v>0.135548</v>
      </c>
      <c r="B9" s="31">
        <v>58.840500481796</v>
      </c>
      <c r="C9" s="31">
        <v>59.70717391520803</v>
      </c>
      <c r="D9" s="31">
        <v>60.6458321133806</v>
      </c>
      <c r="E9" s="31">
        <v>61.66670522251647</v>
      </c>
      <c r="F9" s="31">
        <v>62.782058266926896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6925000000</v>
      </c>
      <c r="C5" s="18">
        <v>6572000000</v>
      </c>
      <c r="D5" s="18">
        <v>6268000000</v>
      </c>
      <c r="E5" s="18">
        <v>6362000000</v>
      </c>
      <c r="F5" s="8" t="s">
        <v>84</v>
      </c>
    </row>
    <row r="6" spans="1:6" x14ac:dyDescent="0.25">
      <c r="A6" t="s">
        <v>44</v>
      </c>
      <c r="B6" s="18">
        <v>1695000000</v>
      </c>
      <c r="C6" s="18">
        <v>1425000000</v>
      </c>
      <c r="D6" s="18">
        <v>1268000000</v>
      </c>
      <c r="E6" s="18">
        <v>1159000000</v>
      </c>
      <c r="F6" s="8" t="s">
        <v>85</v>
      </c>
    </row>
    <row r="7" spans="1:6" x14ac:dyDescent="0.25">
      <c r="A7" t="s">
        <v>86</v>
      </c>
      <c r="B7" s="18">
        <v>200000000</v>
      </c>
      <c r="C7" s="18">
        <v>243000000</v>
      </c>
      <c r="D7" s="18">
        <v>255000000</v>
      </c>
      <c r="E7" s="18">
        <v>248000000</v>
      </c>
      <c r="F7" s="8" t="s">
        <v>87</v>
      </c>
    </row>
    <row r="8" spans="1:6" x14ac:dyDescent="0.25">
      <c r="A8" t="s">
        <v>88</v>
      </c>
      <c r="B8" s="18">
        <v>198000000</v>
      </c>
      <c r="C8" s="18">
        <v>168000000</v>
      </c>
      <c r="D8" s="18">
        <v>155000000</v>
      </c>
      <c r="E8" s="18">
        <v>239000000</v>
      </c>
      <c r="F8" s="8" t="s">
        <v>89</v>
      </c>
    </row>
    <row r="9" spans="1:6" x14ac:dyDescent="0.25">
      <c r="A9" t="s">
        <v>90</v>
      </c>
      <c r="B9" s="18">
        <v>23000000</v>
      </c>
      <c r="C9" s="18">
        <v>250000000</v>
      </c>
      <c r="D9" s="18">
        <v>-2000000</v>
      </c>
      <c r="E9" s="18">
        <v>106000000</v>
      </c>
      <c r="F9" s="8" t="s">
        <v>91</v>
      </c>
    </row>
    <row r="10" spans="1:6" x14ac:dyDescent="0.25">
      <c r="A10" t="s">
        <v>92</v>
      </c>
      <c r="B10" s="18">
        <v>2733000000</v>
      </c>
      <c r="C10" s="18">
        <v>3491000000</v>
      </c>
      <c r="D10" s="18">
        <v>2652000000</v>
      </c>
      <c r="E10" s="18">
        <v>2684000000</v>
      </c>
      <c r="F10" s="8" t="s">
        <v>93</v>
      </c>
    </row>
    <row r="11" spans="1:6" x14ac:dyDescent="0.25">
      <c r="A11" t="s">
        <v>94</v>
      </c>
      <c r="B11" s="18">
        <v>3584000000</v>
      </c>
      <c r="C11" s="18">
        <v>3846000000</v>
      </c>
      <c r="D11" s="18">
        <v>3252000000</v>
      </c>
      <c r="E11" s="18">
        <v>3070000000</v>
      </c>
      <c r="F11" s="8" t="s">
        <v>95</v>
      </c>
    </row>
    <row r="12" spans="1:6" x14ac:dyDescent="0.25">
      <c r="A12" t="s">
        <v>32</v>
      </c>
      <c r="B12" s="34">
        <v>201000000</v>
      </c>
      <c r="C12" s="34">
        <v>209000000</v>
      </c>
      <c r="D12" s="34">
        <v>213000000</v>
      </c>
      <c r="E12" s="34">
        <v>220000000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2026-09-19T00:06:28Z</dcterms:modified>
</cp:coreProperties>
</file>