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<sst xmlns="http://schemas.openxmlformats.org/spreadsheetml/2006/main" count="112" uniqueCount="100">
  <si>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Nucor Corporation (NUE)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</si>
  <si>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</si>
  <si>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</si>
  <si>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</si>
  <si>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</si>
  <si>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</si>
  <si>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</si>
  <si>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</si>
  <si>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</si>
  <si>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</si>
  <si>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</si>
  <si>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</si>
  <si>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</si>
  <si>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</si>
  <si>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</si>
  <si>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</si>
  <si>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</si>
  <si>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</si>
  <si>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</si>
  <si>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</si>
  <si>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</si>
  <si>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</si>
  <si>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</si>
  <si>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</si>
  <si>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</si>
  <si>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</si>
  <si>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</si>
  <si>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</si>
  <si>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</si>
  <si>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</si>
  <si>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</si>
  <si>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</si>
  <si>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</si>
  <si>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</si>
  <si>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</si>
  <si>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</si>
  <si>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</si>
  <si>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</si>
  <si>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</si>
  <si>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</si>
  <si>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</si>
  <si>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</si>
  <si>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</si>
  <si>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</si>
  <si>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</si>
  <si>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</si>
  <si>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</si>
  <si>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</si>
  <si>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</si>
  <si>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</si>
  <si>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</si>
  <si>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</si>
  <si>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</si>
  <si>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</si>
  <si>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</si>
  <si>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</si>
  <si>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</si>
  <si>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</si>
  <si>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</si>
  <si>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</si>
  <si>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</si>
  <si>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</si>
  <si>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</si>
  <si>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</si>
  <si>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</si>
  <si>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</si>
  <si>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</si>
  <si>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</si>
  <si>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</si>
  <si>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</si>
  <si>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</si>
  <si>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</si>
  <si>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</si>
  <si>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</si>
  <si>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</si>
  <si>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</si>
  <si>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</si>
  <si>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</si>
  <si>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</si>
  <si>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</si>
  <si>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</si>
  <si>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</si>
  <si>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</si>
  <si>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</si>
  <si>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</si>
  <si>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</si>
  <si>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</si>
  <si>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</si>
  <si>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</si>
  <si>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</si>
  <si>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</si>
  <si>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</si>
  <si>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</si>
  <si>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</si>
  <si>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</si>
  <si>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</si>
  <si>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</si>
  <si>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</si>
  <si>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8.0% of revenue against depreciation of 3.7%.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</si>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</sst>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-0.0783985002595462</v>
      </c>
    </row>
    <row r="7" spans="1:2" x14ac:dyDescent="0.25">
      <c r="A7" t="s">
        <v>5</v>
      </c>
      <c r="B7" s="6">
        <v>0.15282722957838418</v>
      </c>
    </row>
    <row r="8" spans="1:2" x14ac:dyDescent="0.25">
      <c r="A8" t="s">
        <v>6</v>
      </c>
      <c r="B8" s="6">
        <v>0.2089032489064645</v>
      </c>
    </row>
    <row r="9" spans="1:2" x14ac:dyDescent="0.25">
      <c r="A9" t="s">
        <v>7</v>
      </c>
      <c r="B9" s="6">
        <v>0.03723138160700491</v>
      </c>
    </row>
    <row r="10" spans="1:2" x14ac:dyDescent="0.25">
      <c r="A10" t="s">
        <v>8</v>
      </c>
      <c r="B10" s="6">
        <v>0.07981423829864744</v>
      </c>
    </row>
    <row r="11" spans="1:2" x14ac:dyDescent="0.25">
      <c r="A11" t="s">
        <v>9</v>
      </c>
      <c r="B11" s="6">
        <v>0.1262135922330097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14.683107888862043</v>
      </c>
    </row>
    <row r="14" spans="1:3" x14ac:dyDescent="0.25">
      <c r="A14" t="s">
        <v>12</v>
      </c>
      <c r="B14" s="6">
        <v>0.13290967037113244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1.5902699999999999</v>
      </c>
      <c r="C19" s="8" t="s">
        <v>19</v>
      </c>
    </row>
    <row r="20" spans="1:2" x14ac:dyDescent="0.25">
      <c r="A20" t="s">
        <v>20</v>
      </c>
      <c r="B20" s="10">
        <f>B17+B19*B18</f>
        <v>0.13744485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56351383552</v>
      </c>
    </row>
    <row r="23" spans="1:2" x14ac:dyDescent="0.25">
      <c r="A23" t="s">
        <v>24</v>
      </c>
      <c r="B23" s="11">
        <v>7121000000</v>
      </c>
    </row>
    <row r="24" spans="1:2" x14ac:dyDescent="0.25">
      <c r="A24" t="s">
        <v>25</v>
      </c>
      <c r="B24" s="10">
        <f>B22/(B22+B23)</f>
        <v>0.8878094755309435</v>
      </c>
    </row>
    <row r="25" spans="1:2" x14ac:dyDescent="0.25">
      <c r="A25" t="s">
        <v>26</v>
      </c>
      <c r="B25" s="10">
        <f>1-B24</f>
        <v>0.11219052446905653</v>
      </c>
    </row>
    <row r="26" spans="1:2" x14ac:dyDescent="0.25">
      <c r="A26" t="s">
        <v>27</v>
      </c>
      <c r="B26" s="12">
        <f>B24*B20+B25*B21*(1-B8)</f>
        <v>0.1264607430922885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32494000000</v>
      </c>
      <c r="C29" s="8" t="s">
        <v>30</v>
      </c>
    </row>
    <row r="30" spans="1:2" x14ac:dyDescent="0.25">
      <c r="A30" t="s">
        <v>31</v>
      </c>
      <c r="B30" s="11">
        <v>4422000000</v>
      </c>
    </row>
    <row r="31" spans="1:2" x14ac:dyDescent="0.25">
      <c r="A31" t="s">
        <v>32</v>
      </c>
      <c r="B31" s="13">
        <v>230900000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-0.0783985002595462</v>
      </c>
      <c r="C5" s="10">
        <f>Assumptions!B6</f>
        <v>-0.0783985002595462</v>
      </c>
      <c r="D5" s="10">
        <f>Assumptions!B6</f>
        <v>-0.0783985002595462</v>
      </c>
      <c r="E5" s="10">
        <f>Assumptions!B6</f>
        <v>-0.0783985002595462</v>
      </c>
      <c r="F5" s="10">
        <f>Assumptions!B6</f>
        <v>-0.0783985002595462</v>
      </c>
    </row>
    <row r="6" spans="1:6" x14ac:dyDescent="0.25">
      <c r="A6" t="s">
        <v>43</v>
      </c>
      <c r="B6" s="18">
        <f>Assumptions!B29*(1+B5)</f>
        <v>29946519132.566307</v>
      </c>
      <c r="C6" s="18">
        <f>B6*(1+C5)</f>
        <v>27598756944.579304</v>
      </c>
      <c r="D6" s="18">
        <f>C6*(1+D5)</f>
        <v>25435055791.09655</v>
      </c>
      <c r="E6" s="18">
        <f>D6*(1+E5)</f>
        <v>23440985563.056694</v>
      </c>
      <c r="F6" s="18">
        <f>E6*(1+F5)</f>
        <v>21603247450.307377</v>
      </c>
    </row>
    <row r="7" spans="1:6" x14ac:dyDescent="0.25">
      <c r="A7" t="s">
        <v>5</v>
      </c>
      <c r="B7" s="10">
        <f>Assumptions!B7</f>
        <v>0.15282722957838418</v>
      </c>
      <c r="C7" s="10">
        <f>Assumptions!B7</f>
        <v>0.15282722957838418</v>
      </c>
      <c r="D7" s="10">
        <f>Assumptions!B7</f>
        <v>0.15282722957838418</v>
      </c>
      <c r="E7" s="10">
        <f>Assumptions!B7</f>
        <v>0.15282722957838418</v>
      </c>
      <c r="F7" s="10">
        <f>Assumptions!B7</f>
        <v>0.15282722957838418</v>
      </c>
    </row>
    <row r="8" spans="1:6" x14ac:dyDescent="0.25">
      <c r="A8" t="s">
        <v>44</v>
      </c>
      <c r="B8" s="18">
        <f>B6*B7</f>
        <v>4576643554.5461855</v>
      </c>
      <c r="C8" s="18">
        <f>C6*C7</f>
        <v>4217841563.647246</v>
      </c>
      <c r="D8" s="18">
        <f>D6*D7</f>
        <v>3887169110.7249227</v>
      </c>
      <c r="E8" s="18">
        <f>E6*E7</f>
        <v>3582420882.1888547</v>
      </c>
      <c r="F8" s="18">
        <f>F6*F7</f>
        <v>3301564457.726768</v>
      </c>
    </row>
    <row r="9" spans="1:6" x14ac:dyDescent="0.25">
      <c r="A9" t="s">
        <v>45</v>
      </c>
      <c r="B9" s="18">
        <f>B8*(1-Assumptions!B8)</f>
        <v>3620567846.914657</v>
      </c>
      <c r="C9" s="18">
        <f>C8*(1-Assumptions!B8)</f>
        <v>3336720757.628614</v>
      </c>
      <c r="D9" s="18">
        <f>D8*(1-Assumptions!B8)</f>
        <v>3075126854.445634</v>
      </c>
      <c r="E9" s="18">
        <f>E8*(1-Assumptions!B8)</f>
        <v>2834041520.94924</v>
      </c>
      <c r="F9" s="18">
        <f>F8*(1-Assumptions!B8)</f>
        <v>2611856916.0335364</v>
      </c>
    </row>
    <row r="10" spans="1:6" x14ac:dyDescent="0.25">
      <c r="A10" t="s">
        <v>46</v>
      </c>
      <c r="B10" s="18">
        <f>B6*Assumptions!B9</f>
        <v>1114950281.62605</v>
      </c>
      <c r="C10" s="18">
        <f>C6*Assumptions!B9</f>
        <v>1027539851.682609</v>
      </c>
      <c r="D10" s="18">
        <f>D6*Assumptions!B9</f>
        <v>946982268.3537759</v>
      </c>
      <c r="E10" s="18">
        <f>E6*Assumptions!B9</f>
        <v>872740278.7424567</v>
      </c>
      <c r="F10" s="18">
        <f>F6*Assumptions!B9</f>
        <v>804318749.7729498</v>
      </c>
    </row>
    <row r="11" spans="1:6" x14ac:dyDescent="0.25">
      <c r="A11" t="s">
        <v>47</v>
      </c>
      <c r="B11" s="18">
        <f>-B6*Assumptions!B10</f>
        <v>-2390158614.261652</v>
      </c>
      <c r="C11" s="18">
        <f>-C6*Assumptions!B10</f>
        <v>-2202773763.5211034</v>
      </c>
      <c r="D11" s="18">
        <f>-D6*Assumptions!B10</f>
        <v>-2030079604.0499725</v>
      </c>
      <c r="E11" s="18">
        <f>-E6*Assumptions!B10</f>
        <v>-1870924407.6849613</v>
      </c>
      <c r="F11" s="18">
        <f>-F6*Assumptions!B10</f>
        <v>-1724246740.0234807</v>
      </c>
    </row>
    <row r="12" spans="1:6" x14ac:dyDescent="0.25">
      <c r="A12" t="s">
        <v>48</v>
      </c>
      <c r="B12" s="18">
        <f>-(B6-Assumptions!B29)*Assumptions!B11</f>
        <v>321526711.42367</v>
      </c>
      <c r="C12" s="18">
        <f>-(C6-B6)*Assumptions!B11</f>
        <v>296319499.4546703</v>
      </c>
      <c r="D12" s="18">
        <f>-(D6-C6)*Assumptions!B11</f>
        <v>273088495.09976506</v>
      </c>
      <c r="E12" s="18">
        <f>-(E6-D6)*Assumptions!B11</f>
        <v>251678766.64580706</v>
      </c>
      <c r="F12" s="18">
        <f>-(F6-E6)*Assumptions!B11</f>
        <v>231947528.79360312</v>
      </c>
    </row>
    <row r="13" spans="1:6" x14ac:dyDescent="0.25">
      <c r="A13" s="19" t="s">
        <v>49</v>
      </c>
      <c r="B13" s="20">
        <f>B9+B10+B11+B12</f>
        <v>2666886225.7027245</v>
      </c>
      <c r="C13" s="20">
        <f>C9+C10+C11+C12</f>
        <v>2457806345.24479</v>
      </c>
      <c r="D13" s="20">
        <f>D9+D10+D11+D12</f>
        <v>2265118013.849202</v>
      </c>
      <c r="E13" s="20">
        <f>E9+E10+E11+E12</f>
        <v>2087536158.6525428</v>
      </c>
      <c r="F13" s="20">
        <f>F9+F10+F11+F12</f>
        <v>1923876454.5766087</v>
      </c>
    </row>
    <row r="14" spans="1:6" x14ac:dyDescent="0.25">
      <c r="A14" t="s">
        <v>50</v>
      </c>
      <c r="B14" s="21">
        <f>1/(1+Assumptions!$B$26)^(1-0.5*Assumptions!$B$32)</f>
        <v>0.9421975473217544</v>
      </c>
      <c r="C14" s="21">
        <f>1/(1+Assumptions!$B$26)^(2-0.5*Assumptions!$B$32)</f>
        <v>0.8364228874370655</v>
      </c>
      <c r="D14" s="21">
        <f>1/(1+Assumptions!$B$26)^(3-0.5*Assumptions!$B$32)</f>
        <v>0.7425228908918482</v>
      </c>
      <c r="E14" s="21">
        <f>1/(1+Assumptions!$B$26)^(4-0.5*Assumptions!$B$32)</f>
        <v>0.6591644630717637</v>
      </c>
      <c r="F14" s="21">
        <f>1/(1+Assumptions!$B$26)^(5-0.5*Assumptions!$B$32)</f>
        <v>0.5851641676054039</v>
      </c>
    </row>
    <row r="15" spans="1:6" x14ac:dyDescent="0.25">
      <c r="A15" s="19" t="s">
        <v>51</v>
      </c>
      <c r="B15" s="20">
        <f>B13*B14</f>
        <v>2512733660.843278</v>
      </c>
      <c r="C15" s="20">
        <f>C13*C14</f>
        <v>2055765480.0507884</v>
      </c>
      <c r="D15" s="20">
        <f>D13*D14</f>
        <v>1681901975.854511</v>
      </c>
      <c r="E15" s="20">
        <f>E13*E14</f>
        <v>1376029651.1610954</v>
      </c>
      <c r="F15" s="20">
        <f>F13*F14</f>
        <v>1125783564.1179569</v>
      </c>
    </row>
    <row r="17" spans="1:2" x14ac:dyDescent="0.25">
      <c r="A17" s="22" t="s">
        <v>52</v>
      </c>
      <c r="B17" s="23">
        <f>SUM(B15:F15)</f>
        <v>8752214332.02763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1923876454.5766087</v>
      </c>
    </row>
    <row r="5" spans="1:2" x14ac:dyDescent="0.25">
      <c r="A5" t="s">
        <v>56</v>
      </c>
      <c r="B5" s="18">
        <f>IF(Assumptions!$B$33=0,B4,B4-Forecast!F11-Forecast!F10-Forecast!F12)</f>
        <v>2735157262.268657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0.1880976751367365</v>
      </c>
    </row>
    <row r="7" spans="1:2" x14ac:dyDescent="0.25">
      <c r="A7" t="s">
        <v>58</v>
      </c>
      <c r="B7" s="18">
        <f>-MAX(Forecast!F9,0)*B6</f>
        <v>-514476722.1660955</v>
      </c>
    </row>
    <row r="8" spans="1:2" x14ac:dyDescent="0.25">
      <c r="A8" t="s">
        <v>59</v>
      </c>
      <c r="B8" s="18">
        <f>IF(OR(Assumptions!$B$33=0,Assumptions!B12&lt;=0),B5,MAX(B5+B7,0))</f>
        <v>2220680540.102562</v>
      </c>
    </row>
    <row r="9" spans="1:2" x14ac:dyDescent="0.25">
      <c r="A9" t="s">
        <v>60</v>
      </c>
      <c r="B9" s="18">
        <f>B8*(1+Assumptions!B12)/(Assumptions!B26-Assumptions!B12)</f>
        <v>22434268508.50778</v>
      </c>
    </row>
    <row r="10" spans="1:2" x14ac:dyDescent="0.25">
      <c r="A10" t="s">
        <v>61</v>
      </c>
      <c r="B10" s="18">
        <f>B9/(1+Assumptions!B26)^(5-0.5*Assumptions!B32)</f>
        <v>13127730057.61708</v>
      </c>
    </row>
    <row r="11" spans="1:2" x14ac:dyDescent="0.25">
      <c r="A11" t="s">
        <v>62</v>
      </c>
      <c r="B11" s="18">
        <f>Forecast!B17+B10</f>
        <v>21879944389.64471</v>
      </c>
    </row>
    <row r="12" spans="1:2" x14ac:dyDescent="0.25">
      <c r="A12" t="s">
        <v>63</v>
      </c>
      <c r="B12" s="18">
        <f>-Assumptions!B30</f>
        <v>-4422000000</v>
      </c>
    </row>
    <row r="13" spans="1:2" x14ac:dyDescent="0.25">
      <c r="A13" t="s">
        <v>64</v>
      </c>
      <c r="B13" s="18">
        <f>B11+B12</f>
        <v>17457944389.64471</v>
      </c>
    </row>
    <row r="14" spans="1:2" x14ac:dyDescent="0.25">
      <c r="A14" s="19" t="s">
        <v>65</v>
      </c>
      <c r="B14" s="24">
        <f>B13/Assumptions!B31</f>
        <v>75.60824768144093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4105883207.4997177</v>
      </c>
    </row>
    <row r="18" spans="1:2" x14ac:dyDescent="0.25">
      <c r="A18" t="s">
        <v>60</v>
      </c>
      <c r="B18" s="18">
        <f>B17*Assumptions!B13</f>
        <v>60287126114.78529</v>
      </c>
    </row>
    <row r="19" spans="1:2" x14ac:dyDescent="0.25">
      <c r="A19" t="s">
        <v>61</v>
      </c>
      <c r="B19" s="18">
        <f>B18/(1+Assumptions!B26)^(5-0.5*Assumptions!B32)</f>
        <v>35277865970.28034</v>
      </c>
    </row>
    <row r="20" spans="1:2" x14ac:dyDescent="0.25">
      <c r="A20" t="s">
        <v>62</v>
      </c>
      <c r="B20" s="18">
        <f>Forecast!B17+B19</f>
        <v>44030080302.30797</v>
      </c>
    </row>
    <row r="21" spans="1:2" x14ac:dyDescent="0.25">
      <c r="A21" t="s">
        <v>63</v>
      </c>
      <c r="B21" s="18">
        <f>-Assumptions!B30</f>
        <v>-4422000000</v>
      </c>
    </row>
    <row r="22" spans="1:2" x14ac:dyDescent="0.25">
      <c r="A22" t="s">
        <v>64</v>
      </c>
      <c r="B22" s="18">
        <f>B20+B21</f>
        <v>39608080302.30797</v>
      </c>
    </row>
    <row r="23" spans="1:2" x14ac:dyDescent="0.25">
      <c r="A23" s="19" t="s">
        <v>65</v>
      </c>
      <c r="B23" s="25">
        <f>B22/Assumptions!B31</f>
        <v>171.53780988440005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248.38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75.60824768144093</v>
      </c>
    </row>
    <row r="29" spans="1:2" x14ac:dyDescent="0.25">
      <c r="A29" s="19" t="s">
        <v>73</v>
      </c>
      <c r="B29" s="12">
        <f>B28/B26-1</f>
        <v>-0.6955944613840046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0.106461</v>
      </c>
      <c r="B5" s="31">
        <v>94.19483811400426</v>
      </c>
      <c r="C5" s="31">
        <v>95.52352219237461</v>
      </c>
      <c r="D5" s="31">
        <v>96.98061463450325</v>
      </c>
      <c r="E5" s="31">
        <v>98.59130639337772</v>
      </c>
      <c r="F5" s="31">
        <v>100.38783868800115</v>
      </c>
    </row>
    <row r="6" spans="1:6" x14ac:dyDescent="0.25">
      <c r="A6" s="30">
        <v>0.116461</v>
      </c>
      <c r="B6" s="31">
        <v>83.51056985344071</v>
      </c>
      <c r="C6" s="31">
        <v>84.29134104775706</v>
      </c>
      <c r="D6" s="31">
        <v>85.12780045696546</v>
      </c>
      <c r="E6" s="31">
        <v>86.02960935289235</v>
      </c>
      <c r="F6" s="31">
        <v>87.00880100668316</v>
      </c>
    </row>
    <row r="7" spans="1:6" x14ac:dyDescent="0.25">
      <c r="A7" s="30">
        <v>0.126461</v>
      </c>
      <c r="B7" s="31">
        <v>74.75149858328791</v>
      </c>
      <c r="C7" s="31">
        <v>75.17189617306362</v>
      </c>
      <c r="D7" s="32">
        <v>75.6080271704682</v>
      </c>
      <c r="E7" s="31">
        <v>76.06233817168504</v>
      </c>
      <c r="F7" s="31">
        <v>76.53781077605345</v>
      </c>
    </row>
    <row r="8" spans="1:6" x14ac:dyDescent="0.25">
      <c r="A8" s="30">
        <v>0.136461</v>
      </c>
      <c r="B8" s="31">
        <v>67.60491805951432</v>
      </c>
      <c r="C8" s="31">
        <v>67.84899368392469</v>
      </c>
      <c r="D8" s="31">
        <v>68.09306930833505</v>
      </c>
      <c r="E8" s="31">
        <v>68.33714493274542</v>
      </c>
      <c r="F8" s="31">
        <v>68.58122055715579</v>
      </c>
    </row>
    <row r="9" spans="1:6" x14ac:dyDescent="0.25">
      <c r="A9" s="30">
        <v>0.146461</v>
      </c>
      <c r="B9" s="31">
        <v>61.765383014275876</v>
      </c>
      <c r="C9" s="31">
        <v>61.984002864773345</v>
      </c>
      <c r="D9" s="31">
        <v>62.202622715270834</v>
      </c>
      <c r="E9" s="31">
        <v>62.421242565768324</v>
      </c>
      <c r="F9" s="31">
        <v>62.63986241626583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32494000000</v>
      </c>
      <c r="C5" s="18">
        <v>30734000000</v>
      </c>
      <c r="D5" s="18">
        <v>34714000000</v>
      </c>
      <c r="E5" s="18">
        <v>41512000000</v>
      </c>
      <c r="F5" s="8" t="s">
        <v>84</v>
      </c>
    </row>
    <row r="6" spans="1:6" x14ac:dyDescent="0.25">
      <c r="A6" t="s">
        <v>44</v>
      </c>
      <c r="B6" s="18">
        <v>2659000000</v>
      </c>
      <c r="C6" s="18">
        <v>2979000000</v>
      </c>
      <c r="D6" s="18">
        <v>6230000000</v>
      </c>
      <c r="E6" s="18">
        <v>10506000000</v>
      </c>
      <c r="F6" s="8" t="s">
        <v>85</v>
      </c>
    </row>
    <row r="7" spans="1:6" x14ac:dyDescent="0.25">
      <c r="A7" t="s">
        <v>86</v>
      </c>
      <c r="B7" s="18">
        <v>1480000000</v>
      </c>
      <c r="C7" s="18">
        <v>1356000000</v>
      </c>
      <c r="D7" s="18">
        <v>1169000000</v>
      </c>
      <c r="E7" s="18">
        <v>1062000000</v>
      </c>
      <c r="F7" s="8" t="s">
        <v>87</v>
      </c>
    </row>
    <row r="8" spans="1:6" x14ac:dyDescent="0.25">
      <c r="A8" t="s">
        <v>88</v>
      </c>
      <c r="B8" s="18">
        <v>3422000000</v>
      </c>
      <c r="C8" s="18">
        <v>3173000000</v>
      </c>
      <c r="D8" s="18">
        <v>2214000000</v>
      </c>
      <c r="E8" s="18">
        <v>1948000000</v>
      </c>
      <c r="F8" s="8" t="s">
        <v>89</v>
      </c>
    </row>
    <row r="9" spans="1:6" x14ac:dyDescent="0.25">
      <c r="A9" t="s">
        <v>90</v>
      </c>
      <c r="B9" s="18">
        <v>636000000</v>
      </c>
      <c r="C9" s="18">
        <v>-156000000</v>
      </c>
      <c r="D9" s="18">
        <v>-858000000</v>
      </c>
      <c r="E9" s="18">
        <v>-693000000</v>
      </c>
      <c r="F9" s="8" t="s">
        <v>91</v>
      </c>
    </row>
    <row r="10" spans="1:6" x14ac:dyDescent="0.25">
      <c r="A10" t="s">
        <v>92</v>
      </c>
      <c r="B10" s="18">
        <v>7121000000</v>
      </c>
      <c r="C10" s="18">
        <v>6950000000</v>
      </c>
      <c r="D10" s="18">
        <v>6842000000</v>
      </c>
      <c r="E10" s="18">
        <v>6691350000</v>
      </c>
      <c r="F10" s="8" t="s">
        <v>93</v>
      </c>
    </row>
    <row r="11" spans="1:6" x14ac:dyDescent="0.25">
      <c r="A11" t="s">
        <v>94</v>
      </c>
      <c r="B11" s="18">
        <v>2699000000</v>
      </c>
      <c r="C11" s="18">
        <v>4139000000</v>
      </c>
      <c r="D11" s="18">
        <v>7130000000</v>
      </c>
      <c r="E11" s="18">
        <v>4857798000</v>
      </c>
      <c r="F11" s="8" t="s">
        <v>95</v>
      </c>
    </row>
    <row r="12" spans="1:6" x14ac:dyDescent="0.25">
      <c r="A12" t="s">
        <v>32</v>
      </c>
      <c r="B12" s="34">
        <v>230900000</v>
      </c>
      <c r="C12" s="34">
        <v>238500000</v>
      </c>
      <c r="D12" s="34">
        <v>250412000</v>
      </c>
      <c r="E12" s="34">
        <v>263176000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2026-09-19T00:07:18Z</dcterms:modified>
</cp:coreProperties>
</file>