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<sst xmlns="http://schemas.openxmlformats.org/spreadsheetml/2006/main" count="113" uniqueCount="101">
  <si>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Oversea-Chinese Banking Corporation Limited (O39.SI)</t>
  </si>
  <si>
    <t>DCF Studio - Base case</t>
  </si>
  <si>
    <t>Blue figures on a cream fill are inputs. Every other figure is a formula - change an input and the model reprices. Currency figures are SGD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</si>
  <si>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</si>
  <si>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</si>
  <si>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</si>
  <si>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</si>
  <si>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</si>
  <si>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</si>
  <si>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</si>
  <si>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</si>
  <si>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</si>
  <si>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</si>
  <si>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</si>
  <si>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</si>
  <si>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</si>
  <si>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</si>
  <si>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</si>
  <si>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</si>
  <si>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</si>
  <si>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</si>
  <si>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</si>
  <si>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35.0% is not a credible funding cost, so risk-free + 2bp is assumed instead. Interest expense and reported debt are measuring different things - common for banks, whose interest expense includes deposits that total debt excludes.</t>
  </si>
  <si>
    <t>Market capitalisation (SGD m)</t>
  </si>
  <si>
    <t>Total debt (SGD m)</t>
  </si>
  <si>
    <t>Equity weight</t>
  </si>
  <si>
    <t>Debt weight</t>
  </si>
  <si>
    <t>WACC</t>
  </si>
  <si>
    <t>Base year</t>
  </si>
  <si>
    <t>Revenue, last reported year (SGD m)</t>
  </si>
  <si>
    <t>Fiscal year ended 2025-12-31</t>
  </si>
  <si>
    <t>Net debt (SGD m)</t>
  </si>
  <si>
    <t>Diluted shares</t>
  </si>
  <si>
    <t>Mid-year discounting (1 = yes, 0 = no)</t>
  </si>
  <si>
    <t>Terminal year on a steady-state footing (1 = yes, 0 = no)</t>
  </si>
  <si>
    <t>Forecast cashflows (SGD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</si>
  <si>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</si>
  <si>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</si>
  <si>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</si>
  <si>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</si>
  <si>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</si>
  <si>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</si>
  <si>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</si>
  <si>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</si>
  <si>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</si>
  <si>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</si>
  <si>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</si>
  <si>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</si>
  <si>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</si>
  <si>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</si>
  <si>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</si>
  <si>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</si>
  <si>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</si>
  <si>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(SGD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</si>
  <si>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</si>
  <si>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</si>
  <si>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</si>
  <si>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</si>
  <si>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</si>
  <si>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</si>
  <si>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</si>
  <si>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</si>
  <si>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</si>
  <si>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</si>
  <si>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</si>
  <si>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</si>
  <si>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</si>
  <si>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</si>
  <si>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</si>
  <si>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(SGD)</t>
  </si>
  <si>
    <t>Conversion, SGD to SGD</t>
  </si>
  <si>
    <t>Same currency, no conversion</t>
  </si>
  <si>
    <t>Value per share (SGD)</t>
  </si>
  <si>
    <t>Implied upside</t>
  </si>
  <si>
    <t>Value per share (SGD)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</si>
  <si>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</si>
  <si>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(SGD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</si>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</sst>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0.09114017167453836</v>
      </c>
    </row>
    <row r="7" spans="1:2" x14ac:dyDescent="0.25">
      <c r="A7" t="s">
        <v>5</v>
      </c>
      <c r="B7" s="6">
        <v>0.6177419579613597</v>
      </c>
    </row>
    <row r="8" spans="1:2" x14ac:dyDescent="0.25">
      <c r="A8" t="s">
        <v>6</v>
      </c>
      <c r="B8" s="6">
        <v>0.15084902793217125</v>
      </c>
    </row>
    <row r="9" spans="1:2" x14ac:dyDescent="0.25">
      <c r="A9" t="s">
        <v>7</v>
      </c>
      <c r="B9" s="6">
        <v>0.04102379668232513</v>
      </c>
    </row>
    <row r="10" spans="1:2" x14ac:dyDescent="0.25">
      <c r="A10" t="s">
        <v>8</v>
      </c>
      <c r="B10" s="6">
        <v>0.04823839642532626</v>
      </c>
    </row>
    <row r="11" spans="1:2" x14ac:dyDescent="0.25">
      <c r="A11" t="s">
        <v>9</v>
      </c>
      <c r="B11" s="6">
        <v>-0.8199199644286349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13.005405243940176</v>
      </c>
    </row>
    <row r="14" spans="1:3" x14ac:dyDescent="0.25">
      <c r="A14" t="s">
        <v>12</v>
      </c>
      <c r="B14" s="6">
        <v>0.0836220328791237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0.47069999999999995</v>
      </c>
      <c r="C19" s="8" t="s">
        <v>19</v>
      </c>
    </row>
    <row r="20" spans="1:2" x14ac:dyDescent="0.25">
      <c r="A20" t="s">
        <v>20</v>
      </c>
      <c r="B20" s="10">
        <f>B17+B19*B18</f>
        <v>0.07259550000000001</v>
      </c>
    </row>
    <row r="21" spans="1:3" x14ac:dyDescent="0.25">
      <c r="A21" t="s">
        <v>21</v>
      </c>
      <c r="B21" s="6">
        <v>0.062</v>
      </c>
      <c r="C21" s="8" t="s">
        <v>22</v>
      </c>
    </row>
    <row r="22" spans="1:2" x14ac:dyDescent="0.25">
      <c r="A22" t="s">
        <v>23</v>
      </c>
      <c r="B22" s="11">
        <v>141066403840</v>
      </c>
    </row>
    <row r="23" spans="1:2" x14ac:dyDescent="0.25">
      <c r="A23" t="s">
        <v>24</v>
      </c>
      <c r="B23" s="11">
        <v>30736000000</v>
      </c>
    </row>
    <row r="24" spans="1:2" x14ac:dyDescent="0.25">
      <c r="A24" t="s">
        <v>25</v>
      </c>
      <c r="B24" s="10">
        <f>B22/(B22+B23)</f>
        <v>0.8210967989212508</v>
      </c>
    </row>
    <row r="25" spans="1:2" x14ac:dyDescent="0.25">
      <c r="A25" t="s">
        <v>26</v>
      </c>
      <c r="B25" s="10">
        <f>1-B24</f>
        <v>0.17890320107874924</v>
      </c>
    </row>
    <row r="26" spans="1:2" x14ac:dyDescent="0.25">
      <c r="A26" t="s">
        <v>27</v>
      </c>
      <c r="B26" s="12">
        <f>B24*B20+B25*B21*(1-B8)</f>
        <v>0.06902671394641577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14533000000</v>
      </c>
      <c r="C29" s="8" t="s">
        <v>30</v>
      </c>
    </row>
    <row r="30" spans="1:2" x14ac:dyDescent="0.25">
      <c r="A30" t="s">
        <v>31</v>
      </c>
      <c r="B30" s="11">
        <v>-14979000000</v>
      </c>
    </row>
    <row r="31" spans="1:2" x14ac:dyDescent="0.25">
      <c r="A31" t="s">
        <v>32</v>
      </c>
      <c r="B31" s="13">
        <v>4498000000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0.09114017167453836</v>
      </c>
      <c r="C5" s="10">
        <f>Assumptions!B6</f>
        <v>0.09114017167453836</v>
      </c>
      <c r="D5" s="10">
        <f>Assumptions!B6</f>
        <v>0.09114017167453836</v>
      </c>
      <c r="E5" s="10">
        <f>Assumptions!B6</f>
        <v>0.09114017167453836</v>
      </c>
      <c r="F5" s="10">
        <f>Assumptions!B6</f>
        <v>0.09114017167453836</v>
      </c>
    </row>
    <row r="6" spans="1:6" x14ac:dyDescent="0.25">
      <c r="A6" t="s">
        <v>43</v>
      </c>
      <c r="B6" s="18">
        <f>Assumptions!B29*(1+B5)</f>
        <v>15857540114.946066</v>
      </c>
      <c r="C6" s="18">
        <f>B6*(1+C5)</f>
        <v>17302799043.358128</v>
      </c>
      <c r="D6" s="18">
        <f>C6*(1+D5)</f>
        <v>18879779118.619827</v>
      </c>
      <c r="E6" s="18">
        <f>D6*(1+E5)</f>
        <v>20600485428.6682</v>
      </c>
      <c r="F6" s="18">
        <f>E6*(1+F5)</f>
        <v>22478017207.215847</v>
      </c>
    </row>
    <row r="7" spans="1:6" x14ac:dyDescent="0.25">
      <c r="A7" t="s">
        <v>5</v>
      </c>
      <c r="B7" s="10">
        <f>Assumptions!B7</f>
        <v>0.6177419579613597</v>
      </c>
      <c r="C7" s="10">
        <f>Assumptions!B7</f>
        <v>0.6177419579613597</v>
      </c>
      <c r="D7" s="10">
        <f>Assumptions!B7</f>
        <v>0.6177419579613597</v>
      </c>
      <c r="E7" s="10">
        <f>Assumptions!B7</f>
        <v>0.6177419579613597</v>
      </c>
      <c r="F7" s="10">
        <f>Assumptions!B7</f>
        <v>0.6177419579613597</v>
      </c>
    </row>
    <row r="8" spans="1:6" x14ac:dyDescent="0.25">
      <c r="A8" t="s">
        <v>44</v>
      </c>
      <c r="B8" s="18">
        <f>B6*B7</f>
        <v>9795867879.057587</v>
      </c>
      <c r="C8" s="18">
        <f>C6*C7</f>
        <v>10688664959.255991</v>
      </c>
      <c r="D8" s="18">
        <f>D6*D7</f>
        <v>11662831718.614206</v>
      </c>
      <c r="E8" s="18">
        <f>E6*E7</f>
        <v>12725784203.659954</v>
      </c>
      <c r="F8" s="18">
        <f>F6*F7</f>
        <v>13885614360.67465</v>
      </c>
    </row>
    <row r="9" spans="1:6" x14ac:dyDescent="0.25">
      <c r="A9" t="s">
        <v>45</v>
      </c>
      <c r="B9" s="18">
        <f>B8*(1-Assumptions!B8)</f>
        <v>8318170731.749769</v>
      </c>
      <c r="C9" s="18">
        <f>C8*(1-Assumptions!B8)</f>
        <v>9076290240.259563</v>
      </c>
      <c r="D9" s="18">
        <f>D8*(1-Assumptions!B8)</f>
        <v>9903504890.924759</v>
      </c>
      <c r="E9" s="18">
        <f>E8*(1-Assumptions!B8)</f>
        <v>10806112026.86327</v>
      </c>
      <c r="F9" s="18">
        <f>F8*(1-Assumptions!B8)</f>
        <v>11790982932.125881</v>
      </c>
    </row>
    <row r="10" spans="1:6" x14ac:dyDescent="0.25">
      <c r="A10" t="s">
        <v>46</v>
      </c>
      <c r="B10" s="18">
        <f>B6*Assumptions!B9</f>
        <v>650536501.5573621</v>
      </c>
      <c r="C10" s="18">
        <f>C6*Assumptions!B9</f>
        <v>709826509.9898535</v>
      </c>
      <c r="D10" s="18">
        <f>D6*Assumptions!B9</f>
        <v>774520219.9694673</v>
      </c>
      <c r="E10" s="18">
        <f>E6*Assumptions!B9</f>
        <v>845110125.7828857</v>
      </c>
      <c r="F10" s="18">
        <f>F6*Assumptions!B9</f>
        <v>922133607.7306286</v>
      </c>
    </row>
    <row r="11" spans="1:6" x14ac:dyDescent="0.25">
      <c r="A11" t="s">
        <v>47</v>
      </c>
      <c r="B11" s="18">
        <f>-B6*Assumptions!B10</f>
        <v>-764942306.3952821</v>
      </c>
      <c r="C11" s="18">
        <f>-C6*Assumptions!B10</f>
        <v>-834659279.5212654</v>
      </c>
      <c r="D11" s="18">
        <f>-D6*Assumptions!B10</f>
        <v>-910730269.5465801</v>
      </c>
      <c r="E11" s="18">
        <f>-E6*Assumptions!B10</f>
        <v>-993734382.662254</v>
      </c>
      <c r="F11" s="18">
        <f>-F6*Assumptions!B10</f>
        <v>-1084303504.8969831</v>
      </c>
    </row>
    <row r="12" spans="1:6" x14ac:dyDescent="0.25">
      <c r="A12" t="s">
        <v>48</v>
      </c>
      <c r="B12" s="18">
        <f>-(B6-Assumptions!B29)*Assumptions!B11</f>
        <v>1086016883.9308784</v>
      </c>
      <c r="C12" s="18">
        <f>-(C6-B6)*Assumptions!B11</f>
        <v>1184996649.1737847</v>
      </c>
      <c r="D12" s="18">
        <f>-(D6-C6)*Assumptions!B11</f>
        <v>1292997447.2132387</v>
      </c>
      <c r="E12" s="18">
        <f>-(E6-D6)*Assumptions!B11</f>
        <v>1410841456.5269907</v>
      </c>
      <c r="F12" s="18">
        <f>-(F6-E6)*Assumptions!B11</f>
        <v>1539425789.0804172</v>
      </c>
    </row>
    <row r="13" spans="1:6" x14ac:dyDescent="0.25">
      <c r="A13" s="19" t="s">
        <v>49</v>
      </c>
      <c r="B13" s="20">
        <f>B9+B10+B11+B12</f>
        <v>9289781810.842728</v>
      </c>
      <c r="C13" s="20">
        <f>C9+C10+C11+C12</f>
        <v>10136454119.901936</v>
      </c>
      <c r="D13" s="20">
        <f>D9+D10+D11+D12</f>
        <v>11060292288.560886</v>
      </c>
      <c r="E13" s="20">
        <f>E9+E10+E11+E12</f>
        <v>12068329226.510893</v>
      </c>
      <c r="F13" s="20">
        <f>F9+F10+F11+F12</f>
        <v>13168238824.039944</v>
      </c>
    </row>
    <row r="14" spans="1:6" x14ac:dyDescent="0.25">
      <c r="A14" t="s">
        <v>50</v>
      </c>
      <c r="B14" s="21">
        <f>1/(1+Assumptions!$B$26)^(1-0.5*Assumptions!$B$32)</f>
        <v>0.9671764673298144</v>
      </c>
      <c r="C14" s="21">
        <f>1/(1+Assumptions!$B$26)^(2-0.5*Assumptions!$B$32)</f>
        <v>0.9047261913216262</v>
      </c>
      <c r="D14" s="21">
        <f>1/(1+Assumptions!$B$26)^(3-0.5*Assumptions!$B$32)</f>
        <v>0.8463083097163604</v>
      </c>
      <c r="E14" s="21">
        <f>1/(1+Assumptions!$B$26)^(4-0.5*Assumptions!$B$32)</f>
        <v>0.791662452093579</v>
      </c>
      <c r="F14" s="21">
        <f>1/(1+Assumptions!$B$26)^(5-0.5*Assumptions!$B$32)</f>
        <v>0.7405450600678445</v>
      </c>
    </row>
    <row r="15" spans="1:6" x14ac:dyDescent="0.25">
      <c r="A15" s="19" t="s">
        <v>51</v>
      </c>
      <c r="B15" s="20">
        <f>B13*B14</f>
        <v>8984858354.075636</v>
      </c>
      <c r="C15" s="20">
        <f>C13*C14</f>
        <v>9170715529.405285</v>
      </c>
      <c r="D15" s="20">
        <f>D13*D14</f>
        <v>9360417271.70086</v>
      </c>
      <c r="E15" s="20">
        <f>E13*E14</f>
        <v>9554043108.13222</v>
      </c>
      <c r="F15" s="20">
        <f>F13*F14</f>
        <v>9751674210.936382</v>
      </c>
    </row>
    <row r="17" spans="1:2" x14ac:dyDescent="0.25">
      <c r="A17" s="22" t="s">
        <v>52</v>
      </c>
      <c r="B17" s="23">
        <f>SUM(B15:F15)</f>
        <v>46821708474.25038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13168238824.039944</v>
      </c>
    </row>
    <row r="5" spans="1:2" x14ac:dyDescent="0.25">
      <c r="A5" t="s">
        <v>56</v>
      </c>
      <c r="B5" s="18">
        <f>IF(Assumptions!$B$33=0,B4,B4-Forecast!F11-Forecast!F10-Forecast!F12)</f>
        <v>11898320857.425516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0.2989642698131687</v>
      </c>
    </row>
    <row r="7" spans="1:2" x14ac:dyDescent="0.25">
      <c r="A7" t="s">
        <v>58</v>
      </c>
      <c r="B7" s="18">
        <f>-MAX(Forecast!F9,0)*B6</f>
        <v>-3557172807.143015</v>
      </c>
    </row>
    <row r="8" spans="1:2" x14ac:dyDescent="0.25">
      <c r="A8" t="s">
        <v>59</v>
      </c>
      <c r="B8" s="18">
        <f>IF(OR(Assumptions!$B$33=0,Assumptions!B12&lt;=0),B5,MAX(B5+B7,0))</f>
        <v>8341148050.282501</v>
      </c>
    </row>
    <row r="9" spans="1:2" x14ac:dyDescent="0.25">
      <c r="A9" t="s">
        <v>60</v>
      </c>
      <c r="B9" s="18">
        <f>B8*(1+Assumptions!B12)/(Assumptions!B26-Assumptions!B12)</f>
        <v>194192933907.01932</v>
      </c>
    </row>
    <row r="10" spans="1:2" x14ac:dyDescent="0.25">
      <c r="A10" t="s">
        <v>61</v>
      </c>
      <c r="B10" s="18">
        <f>B9/(1+Assumptions!B26)^(5-0.5*Assumptions!B32)</f>
        <v>143808617904.92456</v>
      </c>
    </row>
    <row r="11" spans="1:2" x14ac:dyDescent="0.25">
      <c r="A11" t="s">
        <v>62</v>
      </c>
      <c r="B11" s="18">
        <f>Forecast!B17+B10</f>
        <v>190630326379.17493</v>
      </c>
    </row>
    <row r="12" spans="1:2" x14ac:dyDescent="0.25">
      <c r="A12" t="s">
        <v>63</v>
      </c>
      <c r="B12" s="18">
        <f>-Assumptions!B30</f>
        <v>14979000000</v>
      </c>
    </row>
    <row r="13" spans="1:2" x14ac:dyDescent="0.25">
      <c r="A13" t="s">
        <v>64</v>
      </c>
      <c r="B13" s="18">
        <f>B11+B12</f>
        <v>205609326379.17493</v>
      </c>
    </row>
    <row r="14" spans="1:2" x14ac:dyDescent="0.25">
      <c r="A14" s="19" t="s">
        <v>65</v>
      </c>
      <c r="B14" s="24">
        <f>B13/Assumptions!B31</f>
        <v>45.71127754094596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14807747968.40528</v>
      </c>
    </row>
    <row r="18" spans="1:2" x14ac:dyDescent="0.25">
      <c r="A18" t="s">
        <v>60</v>
      </c>
      <c r="B18" s="18">
        <f>B17*Assumptions!B13</f>
        <v>192580763079.2425</v>
      </c>
    </row>
    <row r="19" spans="1:2" x14ac:dyDescent="0.25">
      <c r="A19" t="s">
        <v>61</v>
      </c>
      <c r="B19" s="18">
        <f>B18/(1+Assumptions!B26)^(5-0.5*Assumptions!B32)</f>
        <v>142614732762.42896</v>
      </c>
    </row>
    <row r="20" spans="1:2" x14ac:dyDescent="0.25">
      <c r="A20" t="s">
        <v>62</v>
      </c>
      <c r="B20" s="18">
        <f>Forecast!B17+B19</f>
        <v>189436441236.67932</v>
      </c>
    </row>
    <row r="21" spans="1:2" x14ac:dyDescent="0.25">
      <c r="A21" t="s">
        <v>63</v>
      </c>
      <c r="B21" s="18">
        <f>-Assumptions!B30</f>
        <v>14979000000</v>
      </c>
    </row>
    <row r="22" spans="1:2" x14ac:dyDescent="0.25">
      <c r="A22" t="s">
        <v>64</v>
      </c>
      <c r="B22" s="18">
        <f>B20+B21</f>
        <v>204415441236.67932</v>
      </c>
    </row>
    <row r="23" spans="1:2" x14ac:dyDescent="0.25">
      <c r="A23" s="19" t="s">
        <v>65</v>
      </c>
      <c r="B23" s="25">
        <f>B22/Assumptions!B31</f>
        <v>45.44585176449073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31.38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45.71127754094596</v>
      </c>
    </row>
    <row r="29" spans="1:2" x14ac:dyDescent="0.25">
      <c r="A29" s="19" t="s">
        <v>73</v>
      </c>
      <c r="B29" s="12">
        <f>B28/B26-1</f>
        <v>0.4567010051289344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0.049027</v>
      </c>
      <c r="B5" s="31">
        <v>66.46011175137069</v>
      </c>
      <c r="C5" s="31">
        <v>71.2730680089285</v>
      </c>
      <c r="D5" s="31">
        <v>78.03609588506019</v>
      </c>
      <c r="E5" s="31">
        <v>88.28654095597896</v>
      </c>
      <c r="F5" s="31">
        <v>105.75372937280811</v>
      </c>
    </row>
    <row r="6" spans="1:6" x14ac:dyDescent="0.25">
      <c r="A6" s="30">
        <v>0.059027</v>
      </c>
      <c r="B6" s="31">
        <v>52.65322275675417</v>
      </c>
      <c r="C6" s="31">
        <v>54.62768116888831</v>
      </c>
      <c r="D6" s="31">
        <v>57.146492277270234</v>
      </c>
      <c r="E6" s="31">
        <v>60.490955921487796</v>
      </c>
      <c r="F6" s="31">
        <v>65.17652505186916</v>
      </c>
    </row>
    <row r="7" spans="1:6" x14ac:dyDescent="0.25">
      <c r="A7" s="30">
        <v>0.069027</v>
      </c>
      <c r="B7" s="31">
        <v>43.940167095950706</v>
      </c>
      <c r="C7" s="31">
        <v>44.74724098290721</v>
      </c>
      <c r="D7" s="32">
        <v>45.71102423843644</v>
      </c>
      <c r="E7" s="31">
        <v>46.89174799812638</v>
      </c>
      <c r="F7" s="31">
        <v>48.38504536399632</v>
      </c>
    </row>
    <row r="8" spans="1:6" x14ac:dyDescent="0.25">
      <c r="A8" s="30">
        <v>0.079027</v>
      </c>
      <c r="B8" s="31">
        <v>37.93514341316706</v>
      </c>
      <c r="C8" s="31">
        <v>38.19482595071711</v>
      </c>
      <c r="D8" s="31">
        <v>38.48178358643582</v>
      </c>
      <c r="E8" s="31">
        <v>38.80436124194865</v>
      </c>
      <c r="F8" s="31">
        <v>39.17469465888938</v>
      </c>
    </row>
    <row r="9" spans="1:6" x14ac:dyDescent="0.25">
      <c r="A9" s="30">
        <v>0.089027</v>
      </c>
      <c r="B9" s="31">
        <v>33.810542833806764</v>
      </c>
      <c r="C9" s="31">
        <v>33.911756831302895</v>
      </c>
      <c r="D9" s="31">
        <v>34.01297082879902</v>
      </c>
      <c r="E9" s="31">
        <v>34.11418482629514</v>
      </c>
      <c r="F9" s="31">
        <v>34.215398823791276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14533000000</v>
      </c>
      <c r="C5" s="18">
        <v>14437000000</v>
      </c>
      <c r="D5" s="18">
        <v>13436000000</v>
      </c>
      <c r="E5" s="18">
        <v>11187000000</v>
      </c>
      <c r="F5" s="8" t="s">
        <v>84</v>
      </c>
    </row>
    <row r="6" spans="1:6" x14ac:dyDescent="0.25">
      <c r="A6" t="s">
        <v>44</v>
      </c>
      <c r="B6" s="18">
        <v>9123000000</v>
      </c>
      <c r="C6" s="18">
        <v>8976000000</v>
      </c>
      <c r="D6" s="18">
        <v>8401000000</v>
      </c>
      <c r="E6" s="18">
        <v>6670000000</v>
      </c>
      <c r="F6" s="8" t="s">
        <v>85</v>
      </c>
    </row>
    <row r="7" spans="1:6" x14ac:dyDescent="0.25">
      <c r="A7" t="s">
        <v>86</v>
      </c>
      <c r="B7" s="18">
        <v>572000000</v>
      </c>
      <c r="C7" s="18">
        <v>522000000</v>
      </c>
      <c r="D7" s="18">
        <v>550000000</v>
      </c>
      <c r="E7" s="18">
        <v>533000000</v>
      </c>
      <c r="F7" s="8" t="s">
        <v>87</v>
      </c>
    </row>
    <row r="8" spans="1:6" x14ac:dyDescent="0.25">
      <c r="A8" t="s">
        <v>88</v>
      </c>
      <c r="B8" s="18">
        <v>983000000</v>
      </c>
      <c r="C8" s="18">
        <v>614000000</v>
      </c>
      <c r="D8" s="18">
        <v>537000000</v>
      </c>
      <c r="E8" s="18">
        <v>479000000</v>
      </c>
      <c r="F8" s="8" t="s">
        <v>89</v>
      </c>
    </row>
    <row r="9" spans="1:6" x14ac:dyDescent="0.25">
      <c r="A9" t="s">
        <v>90</v>
      </c>
      <c r="B9" s="18">
        <v>-1022000000</v>
      </c>
      <c r="C9" s="18">
        <v>3927000000</v>
      </c>
      <c r="D9" s="18">
        <v>-1844000000</v>
      </c>
      <c r="E9" s="18">
        <v>-2905000000</v>
      </c>
      <c r="F9" s="8" t="s">
        <v>91</v>
      </c>
    </row>
    <row r="10" spans="1:6" x14ac:dyDescent="0.25">
      <c r="A10" t="s">
        <v>92</v>
      </c>
      <c r="B10" s="18">
        <v>30736000000</v>
      </c>
      <c r="C10" s="18">
        <v>31787000000</v>
      </c>
      <c r="D10" s="18">
        <v>26771000000</v>
      </c>
      <c r="E10" s="18">
        <v>22154000000</v>
      </c>
      <c r="F10" s="8" t="s">
        <v>93</v>
      </c>
    </row>
    <row r="11" spans="1:6" x14ac:dyDescent="0.25">
      <c r="A11" t="s">
        <v>94</v>
      </c>
      <c r="B11" s="18">
        <v>45715000000</v>
      </c>
      <c r="C11" s="18">
        <v>52753000000</v>
      </c>
      <c r="D11" s="18">
        <v>49620000000</v>
      </c>
      <c r="E11" s="18">
        <v>44609000000</v>
      </c>
      <c r="F11" s="8" t="s">
        <v>95</v>
      </c>
    </row>
    <row r="12" spans="1:6" x14ac:dyDescent="0.25">
      <c r="A12" t="s">
        <v>32</v>
      </c>
      <c r="B12" s="34">
        <v>4498000000</v>
      </c>
      <c r="C12" s="34">
        <v>4500000000</v>
      </c>
      <c r="D12" s="34">
        <v>4498000000</v>
      </c>
      <c r="E12" s="34">
        <v>4497000000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2026-09-19T00:11:05Z</dcterms:modified>
</cp:coreProperties>
</file>