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<sst xmlns="http://schemas.openxmlformats.org/spreadsheetml/2006/main" count="112" uniqueCount="100">
  <si>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L'Oréal S.A. (OR.PA)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</si>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</sst>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0.04810457834032511</v>
      </c>
    </row>
    <row r="7" spans="1:2" x14ac:dyDescent="0.25">
      <c r="A7" t="s">
        <v>5</v>
      </c>
      <c r="B7" s="6">
        <v>0.19856381577269092</v>
      </c>
    </row>
    <row r="8" spans="1:2" x14ac:dyDescent="0.25">
      <c r="A8" t="s">
        <v>6</v>
      </c>
      <c r="B8" s="6">
        <v>0.24426495323772493</v>
      </c>
    </row>
    <row r="9" spans="1:2" x14ac:dyDescent="0.25">
      <c r="A9" t="s">
        <v>7</v>
      </c>
      <c r="B9" s="6">
        <v>0.041427890671514034</v>
      </c>
    </row>
    <row r="10" spans="1:2" x14ac:dyDescent="0.25">
      <c r="A10" t="s">
        <v>8</v>
      </c>
      <c r="B10" s="6">
        <v>0.03573778037049952</v>
      </c>
    </row>
    <row r="11" spans="1:2" x14ac:dyDescent="0.25">
      <c r="A11" t="s">
        <v>9</v>
      </c>
      <c r="B11" s="6">
        <v>0.0983378900316799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18.892257425602047</v>
      </c>
    </row>
    <row r="14" spans="1:3" x14ac:dyDescent="0.25">
      <c r="A14" t="s">
        <v>12</v>
      </c>
      <c r="B14" s="6">
        <v>0.16836814181088217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0.9263</v>
      </c>
      <c r="C19" s="8" t="s">
        <v>19</v>
      </c>
    </row>
    <row r="20" spans="1:2" x14ac:dyDescent="0.25">
      <c r="A20" t="s">
        <v>20</v>
      </c>
      <c r="B20" s="10">
        <f>B17+B19*B18</f>
        <v>0.08757799999999999</v>
      </c>
    </row>
    <row r="21" spans="1:3" x14ac:dyDescent="0.25">
      <c r="A21" t="s">
        <v>21</v>
      </c>
      <c r="B21" s="6">
        <v>0.036725115255914674</v>
      </c>
      <c r="C21" s="8" t="s">
        <v>22</v>
      </c>
    </row>
    <row r="22" spans="1:2" x14ac:dyDescent="0.25">
      <c r="A22" t="s">
        <v>23</v>
      </c>
      <c r="B22" s="11">
        <v>200302952448</v>
      </c>
    </row>
    <row r="23" spans="1:2" x14ac:dyDescent="0.25">
      <c r="A23" t="s">
        <v>24</v>
      </c>
      <c r="B23" s="11">
        <v>11916100000</v>
      </c>
    </row>
    <row r="24" spans="1:2" x14ac:dyDescent="0.25">
      <c r="A24" t="s">
        <v>25</v>
      </c>
      <c r="B24" s="10">
        <f>B22/(B22+B23)</f>
        <v>0.9438499990338058</v>
      </c>
    </row>
    <row r="25" spans="1:2" x14ac:dyDescent="0.25">
      <c r="A25" t="s">
        <v>26</v>
      </c>
      <c r="B25" s="10">
        <f>1-B24</f>
        <v>0.05615000096619416</v>
      </c>
    </row>
    <row r="26" spans="1:2" x14ac:dyDescent="0.25">
      <c r="A26" t="s">
        <v>27</v>
      </c>
      <c r="B26" s="12">
        <f>B24*B20+B25*B21*(1-B8)</f>
        <v>0.08421890798563873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44052000000</v>
      </c>
      <c r="C29" s="8" t="s">
        <v>30</v>
      </c>
    </row>
    <row r="30" spans="1:2" x14ac:dyDescent="0.25">
      <c r="A30" t="s">
        <v>31</v>
      </c>
      <c r="B30" s="11">
        <v>2019900000</v>
      </c>
    </row>
    <row r="31" spans="1:2" x14ac:dyDescent="0.25">
      <c r="A31" t="s">
        <v>32</v>
      </c>
      <c r="B31" s="13">
        <v>535366634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0.04810457834032511</v>
      </c>
      <c r="C5" s="10">
        <f>Assumptions!B6</f>
        <v>0.04810457834032511</v>
      </c>
      <c r="D5" s="10">
        <f>Assumptions!B6</f>
        <v>0.04810457834032511</v>
      </c>
      <c r="E5" s="10">
        <f>Assumptions!B6</f>
        <v>0.04810457834032511</v>
      </c>
      <c r="F5" s="10">
        <f>Assumptions!B6</f>
        <v>0.04810457834032511</v>
      </c>
    </row>
    <row r="6" spans="1:6" x14ac:dyDescent="0.25">
      <c r="A6" t="s">
        <v>43</v>
      </c>
      <c r="B6" s="18">
        <f>Assumptions!B29*(1+B5)</f>
        <v>46171102885.048004</v>
      </c>
      <c r="C6" s="18">
        <f>B6*(1+C5)</f>
        <v>48392144320.841</v>
      </c>
      <c r="D6" s="18">
        <f>C6*(1+D5)</f>
        <v>50720028018.37922</v>
      </c>
      <c r="E6" s="18">
        <f>D6*(1+E5)</f>
        <v>53159893579.61282</v>
      </c>
      <c r="F6" s="18">
        <f>E6*(1+F5)</f>
        <v>55717127844.876656</v>
      </c>
    </row>
    <row r="7" spans="1:6" x14ac:dyDescent="0.25">
      <c r="A7" t="s">
        <v>5</v>
      </c>
      <c r="B7" s="10">
        <f>Assumptions!B7</f>
        <v>0.19856381577269092</v>
      </c>
      <c r="C7" s="10">
        <f>Assumptions!B7</f>
        <v>0.19856381577269092</v>
      </c>
      <c r="D7" s="10">
        <f>Assumptions!B7</f>
        <v>0.19856381577269092</v>
      </c>
      <c r="E7" s="10">
        <f>Assumptions!B7</f>
        <v>0.19856381577269092</v>
      </c>
      <c r="F7" s="10">
        <f>Assumptions!B7</f>
        <v>0.19856381577269092</v>
      </c>
    </row>
    <row r="8" spans="1:6" x14ac:dyDescent="0.25">
      <c r="A8" t="s">
        <v>44</v>
      </c>
      <c r="B8" s="18">
        <f>B6*B7</f>
        <v>9167910367.28863</v>
      </c>
      <c r="C8" s="18">
        <f>C6*C7</f>
        <v>9608928829.768944</v>
      </c>
      <c r="D8" s="18">
        <f>D6*D7</f>
        <v>10071162299.427174</v>
      </c>
      <c r="E8" s="18">
        <f>E6*E7</f>
        <v>10555631315.238096</v>
      </c>
      <c r="F8" s="18">
        <f>F6*F7</f>
        <v>11063405508.773556</v>
      </c>
    </row>
    <row r="9" spans="1:6" x14ac:dyDescent="0.25">
      <c r="A9" t="s">
        <v>45</v>
      </c>
      <c r="B9" s="18">
        <f>B8*(1-Assumptions!B8)</f>
        <v>6928511170.13522</v>
      </c>
      <c r="C9" s="18">
        <f>C8*(1-Assumptions!B8)</f>
        <v>7261804278.500806</v>
      </c>
      <c r="D9" s="18">
        <f>D8*(1-Assumptions!B8)</f>
        <v>7611130311.308057</v>
      </c>
      <c r="E9" s="18">
        <f>E8*(1-Assumptions!B8)</f>
        <v>7977260525.626798</v>
      </c>
      <c r="F9" s="18">
        <f>F8*(1-Assumptions!B8)</f>
        <v>8361003279.522995</v>
      </c>
    </row>
    <row r="10" spans="1:6" x14ac:dyDescent="0.25">
      <c r="A10" t="s">
        <v>46</v>
      </c>
      <c r="B10" s="18">
        <f>B6*Assumptions!B9</f>
        <v>1912771402.5049949</v>
      </c>
      <c r="C10" s="18">
        <f>C6*Assumptions!B9</f>
        <v>2004784464.2839298</v>
      </c>
      <c r="D10" s="18">
        <f>D6*Assumptions!B9</f>
        <v>2101223775.601543</v>
      </c>
      <c r="E10" s="18">
        <f>E6*Assumptions!B9</f>
        <v>2202302259.325521</v>
      </c>
      <c r="F10" s="18">
        <f>F6*Assumptions!B9</f>
        <v>2308243080.8883204</v>
      </c>
    </row>
    <row r="11" spans="1:6" x14ac:dyDescent="0.25">
      <c r="A11" t="s">
        <v>47</v>
      </c>
      <c r="B11" s="18">
        <f>-B6*Assumptions!B10</f>
        <v>-1650052734.3695822</v>
      </c>
      <c r="C11" s="18">
        <f>-C6*Assumptions!B10</f>
        <v>-1729427825.3957312</v>
      </c>
      <c r="D11" s="18">
        <f>-D6*Assumptions!B10</f>
        <v>-1812621221.7064183</v>
      </c>
      <c r="E11" s="18">
        <f>-E6*Assumptions!B10</f>
        <v>-1899816601.2673304</v>
      </c>
      <c r="F11" s="18">
        <f>-F6*Assumptions!B10</f>
        <v>-1991206477.795245</v>
      </c>
    </row>
    <row r="12" spans="1:6" x14ac:dyDescent="0.25">
      <c r="A12" t="s">
        <v>48</v>
      </c>
      <c r="B12" s="18">
        <f>-(B6-Assumptions!B29)*Assumptions!B11</f>
        <v>-208388106.47566625</v>
      </c>
      <c r="C12" s="18">
        <f>-(C6-B6)*Assumptions!B11</f>
        <v>-218412528.4688164</v>
      </c>
      <c r="D12" s="18">
        <f>-(D6-C6)*Assumptions!B11</f>
        <v>-228919171.05505344</v>
      </c>
      <c r="E12" s="18">
        <f>-(E6-D6)*Assumptions!B11</f>
        <v>-239931231.25267318</v>
      </c>
      <c r="F12" s="18">
        <f>-(F6-E6)*Assumptions!B11</f>
        <v>-251473021.96275848</v>
      </c>
    </row>
    <row r="13" spans="1:6" x14ac:dyDescent="0.25">
      <c r="A13" s="19" t="s">
        <v>49</v>
      </c>
      <c r="B13" s="20">
        <f>B9+B10+B11+B12</f>
        <v>6982841731.794967</v>
      </c>
      <c r="C13" s="20">
        <f>C9+C10+C11+C12</f>
        <v>7318748388.920189</v>
      </c>
      <c r="D13" s="20">
        <f>D9+D10+D11+D12</f>
        <v>7670813694.148128</v>
      </c>
      <c r="E13" s="20">
        <f>E9+E10+E11+E12</f>
        <v>8039814952.432315</v>
      </c>
      <c r="F13" s="20">
        <f>F9+F10+F11+F12</f>
        <v>8426566860.653314</v>
      </c>
    </row>
    <row r="14" spans="1:6" x14ac:dyDescent="0.25">
      <c r="A14" t="s">
        <v>50</v>
      </c>
      <c r="B14" s="21">
        <f>1/(1+Assumptions!$B$26)^(1-0.5*Assumptions!$B$32)</f>
        <v>0.9603764714507743</v>
      </c>
      <c r="C14" s="21">
        <f>1/(1+Assumptions!$B$26)^(2-0.5*Assumptions!$B$32)</f>
        <v>0.8857772765050276</v>
      </c>
      <c r="D14" s="21">
        <f>1/(1+Assumptions!$B$26)^(3-0.5*Assumptions!$B$32)</f>
        <v>0.8169727256931036</v>
      </c>
      <c r="E14" s="21">
        <f>1/(1+Assumptions!$B$26)^(4-0.5*Assumptions!$B$32)</f>
        <v>0.7535127082509107</v>
      </c>
      <c r="F14" s="21">
        <f>1/(1+Assumptions!$B$26)^(5-0.5*Assumptions!$B$32)</f>
        <v>0.694982076683071</v>
      </c>
    </row>
    <row r="15" spans="1:6" x14ac:dyDescent="0.25">
      <c r="A15" s="19" t="s">
        <v>51</v>
      </c>
      <c r="B15" s="20">
        <f>B13*B14</f>
        <v>6706156903.080464</v>
      </c>
      <c r="C15" s="20">
        <f>C13*C14</f>
        <v>6482781015.363283</v>
      </c>
      <c r="D15" s="20">
        <f>D13*D14</f>
        <v>6266845571.992181</v>
      </c>
      <c r="E15" s="20">
        <f>E13*E14</f>
        <v>6058102738.64344</v>
      </c>
      <c r="F15" s="20">
        <f>F13*F14</f>
        <v>5856312936.125586</v>
      </c>
    </row>
    <row r="17" spans="1:2" x14ac:dyDescent="0.25">
      <c r="A17" s="22" t="s">
        <v>52</v>
      </c>
      <c r="B17" s="23">
        <f>SUM(B15:F15)</f>
        <v>31370199165.204956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8426566860.653314</v>
      </c>
    </row>
    <row r="5" spans="1:2" x14ac:dyDescent="0.25">
      <c r="A5" t="s">
        <v>56</v>
      </c>
      <c r="B5" s="18">
        <f>IF(Assumptions!$B$33=0,B4,B4-Forecast!F11-Forecast!F10-Forecast!F12)</f>
        <v>8361003279.522995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0.14848414748249109</v>
      </c>
    </row>
    <row r="7" spans="1:2" x14ac:dyDescent="0.25">
      <c r="A7" t="s">
        <v>58</v>
      </c>
      <c r="B7" s="18">
        <f>-MAX(Forecast!F9,0)*B6</f>
        <v>-1241476444.058284</v>
      </c>
    </row>
    <row r="8" spans="1:2" x14ac:dyDescent="0.25">
      <c r="A8" t="s">
        <v>59</v>
      </c>
      <c r="B8" s="18">
        <f>IF(OR(Assumptions!$B$33=0,Assumptions!B12&lt;=0),B5,MAX(B5+B7,0))</f>
        <v>7119526835.464711</v>
      </c>
    </row>
    <row r="9" spans="1:2" x14ac:dyDescent="0.25">
      <c r="A9" t="s">
        <v>60</v>
      </c>
      <c r="B9" s="18">
        <f>B8*(1+Assumptions!B12)/(Assumptions!B26-Assumptions!B12)</f>
        <v>123229476101.13074</v>
      </c>
    </row>
    <row r="10" spans="1:2" x14ac:dyDescent="0.25">
      <c r="A10" t="s">
        <v>61</v>
      </c>
      <c r="B10" s="18">
        <f>B9/(1+Assumptions!B26)^(5-0.5*Assumptions!B32)</f>
        <v>85642277209.3307</v>
      </c>
    </row>
    <row r="11" spans="1:2" x14ac:dyDescent="0.25">
      <c r="A11" t="s">
        <v>62</v>
      </c>
      <c r="B11" s="18">
        <f>Forecast!B17+B10</f>
        <v>117012476374.53566</v>
      </c>
    </row>
    <row r="12" spans="1:2" x14ac:dyDescent="0.25">
      <c r="A12" t="s">
        <v>63</v>
      </c>
      <c r="B12" s="18">
        <f>-Assumptions!B30</f>
        <v>-2019900000</v>
      </c>
    </row>
    <row r="13" spans="1:2" x14ac:dyDescent="0.25">
      <c r="A13" t="s">
        <v>64</v>
      </c>
      <c r="B13" s="18">
        <f>B11+B12</f>
        <v>114992576374.53566</v>
      </c>
    </row>
    <row r="14" spans="1:2" x14ac:dyDescent="0.25">
      <c r="A14" s="19" t="s">
        <v>65</v>
      </c>
      <c r="B14" s="24">
        <f>B13/Assumptions!B31</f>
        <v>214.7921986011098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13371648589.661877</v>
      </c>
    </row>
    <row r="18" spans="1:2" x14ac:dyDescent="0.25">
      <c r="A18" t="s">
        <v>60</v>
      </c>
      <c r="B18" s="18">
        <f>B17*Assumptions!B13</f>
        <v>252620627360.58072</v>
      </c>
    </row>
    <row r="19" spans="1:2" x14ac:dyDescent="0.25">
      <c r="A19" t="s">
        <v>61</v>
      </c>
      <c r="B19" s="18">
        <f>B18/(1+Assumptions!B26)^(5-0.5*Assumptions!B32)</f>
        <v>175566808216.03662</v>
      </c>
    </row>
    <row r="20" spans="1:2" x14ac:dyDescent="0.25">
      <c r="A20" t="s">
        <v>62</v>
      </c>
      <c r="B20" s="18">
        <f>Forecast!B17+B19</f>
        <v>206937007381.24158</v>
      </c>
    </row>
    <row r="21" spans="1:2" x14ac:dyDescent="0.25">
      <c r="A21" t="s">
        <v>63</v>
      </c>
      <c r="B21" s="18">
        <f>-Assumptions!B30</f>
        <v>-2019900000</v>
      </c>
    </row>
    <row r="22" spans="1:2" x14ac:dyDescent="0.25">
      <c r="A22" t="s">
        <v>64</v>
      </c>
      <c r="B22" s="18">
        <f>B20+B21</f>
        <v>204917107381.24158</v>
      </c>
    </row>
    <row r="23" spans="1:2" x14ac:dyDescent="0.25">
      <c r="A23" s="19" t="s">
        <v>65</v>
      </c>
      <c r="B23" s="25">
        <f>B22/Assumptions!B31</f>
        <v>382.76032604086714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376.05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214.7921986011098</v>
      </c>
    </row>
    <row r="29" spans="1:2" x14ac:dyDescent="0.25">
      <c r="A29" s="19" t="s">
        <v>73</v>
      </c>
      <c r="B29" s="12">
        <f>B28/B26-1</f>
        <v>-0.4288201074295711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0.064219</v>
      </c>
      <c r="B5" s="31">
        <v>279.26387646148237</v>
      </c>
      <c r="C5" s="31">
        <v>297.4637278163111</v>
      </c>
      <c r="D5" s="31">
        <v>320.2147813264888</v>
      </c>
      <c r="E5" s="31">
        <v>349.5120699365853</v>
      </c>
      <c r="F5" s="31">
        <v>388.71619895474896</v>
      </c>
    </row>
    <row r="6" spans="1:6" x14ac:dyDescent="0.25">
      <c r="A6" s="30">
        <v>0.074219</v>
      </c>
      <c r="B6" s="31">
        <v>232.83627942741498</v>
      </c>
      <c r="C6" s="31">
        <v>243.75745285255982</v>
      </c>
      <c r="D6" s="31">
        <v>256.82924430569153</v>
      </c>
      <c r="E6" s="31">
        <v>272.7811879332135</v>
      </c>
      <c r="F6" s="31">
        <v>292.7148488595769</v>
      </c>
    </row>
    <row r="7" spans="1:6" x14ac:dyDescent="0.25">
      <c r="A7" s="30">
        <v>0.084219</v>
      </c>
      <c r="B7" s="31">
        <v>199.79891604340537</v>
      </c>
      <c r="C7" s="31">
        <v>206.73682671745317</v>
      </c>
      <c r="D7" s="32">
        <v>214.79187685323072</v>
      </c>
      <c r="E7" s="31">
        <v>224.27312954533505</v>
      </c>
      <c r="F7" s="31">
        <v>235.61523479366247</v>
      </c>
    </row>
    <row r="8" spans="1:6" x14ac:dyDescent="0.25">
      <c r="A8" s="30">
        <v>0.094219</v>
      </c>
      <c r="B8" s="31">
        <v>175.0822108308654</v>
      </c>
      <c r="C8" s="31">
        <v>179.6593855500563</v>
      </c>
      <c r="D8" s="31">
        <v>184.85313915922225</v>
      </c>
      <c r="E8" s="31">
        <v>190.80748952456534</v>
      </c>
      <c r="F8" s="31">
        <v>197.71509358630155</v>
      </c>
    </row>
    <row r="9" spans="1:6" x14ac:dyDescent="0.25">
      <c r="A9" s="30">
        <v>0.104219</v>
      </c>
      <c r="B9" s="31">
        <v>155.88937683195385</v>
      </c>
      <c r="C9" s="31">
        <v>158.9848904393217</v>
      </c>
      <c r="D9" s="31">
        <v>162.43368318047078</v>
      </c>
      <c r="E9" s="31">
        <v>166.30715438719923</v>
      </c>
      <c r="F9" s="31">
        <v>170.6973333720323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44052000000</v>
      </c>
      <c r="C5" s="18">
        <v>43486800000</v>
      </c>
      <c r="D5" s="18">
        <v>41182500000</v>
      </c>
      <c r="E5" s="18">
        <v>38260600000</v>
      </c>
      <c r="F5" s="8" t="s">
        <v>84</v>
      </c>
    </row>
    <row r="6" spans="1:6" x14ac:dyDescent="0.25">
      <c r="A6" t="s">
        <v>44</v>
      </c>
      <c r="B6" s="18">
        <v>8891900000</v>
      </c>
      <c r="C6" s="18">
        <v>8687500000</v>
      </c>
      <c r="D6" s="18">
        <v>8143300000</v>
      </c>
      <c r="E6" s="18">
        <v>7456800000</v>
      </c>
      <c r="F6" s="8" t="s">
        <v>85</v>
      </c>
    </row>
    <row r="7" spans="1:6" x14ac:dyDescent="0.25">
      <c r="A7" t="s">
        <v>86</v>
      </c>
      <c r="B7" s="18">
        <v>1817400000</v>
      </c>
      <c r="C7" s="18">
        <v>1855300000</v>
      </c>
      <c r="D7" s="18">
        <v>1715000000</v>
      </c>
      <c r="E7" s="18">
        <v>1536100000</v>
      </c>
      <c r="F7" s="8" t="s">
        <v>87</v>
      </c>
    </row>
    <row r="8" spans="1:6" x14ac:dyDescent="0.25">
      <c r="A8" t="s">
        <v>88</v>
      </c>
      <c r="B8" s="18">
        <v>1495300000</v>
      </c>
      <c r="C8" s="18">
        <v>1641700000</v>
      </c>
      <c r="D8" s="18">
        <v>1488700000</v>
      </c>
      <c r="E8" s="18">
        <v>1343200000</v>
      </c>
      <c r="F8" s="8" t="s">
        <v>89</v>
      </c>
    </row>
    <row r="9" spans="1:6" x14ac:dyDescent="0.25">
      <c r="A9" t="s">
        <v>90</v>
      </c>
      <c r="B9" s="18">
        <v>-327400000</v>
      </c>
      <c r="C9" s="18">
        <v>226600000</v>
      </c>
      <c r="D9" s="18">
        <v>394900000</v>
      </c>
      <c r="E9" s="18">
        <v>1011300000</v>
      </c>
      <c r="F9" s="8" t="s">
        <v>91</v>
      </c>
    </row>
    <row r="10" spans="1:6" x14ac:dyDescent="0.25">
      <c r="A10" t="s">
        <v>92</v>
      </c>
      <c r="B10" s="18">
        <v>11916100000</v>
      </c>
      <c r="C10" s="18">
        <v>8495000000</v>
      </c>
      <c r="D10" s="18">
        <v>8692000000</v>
      </c>
      <c r="E10" s="18">
        <v>5650900000</v>
      </c>
      <c r="F10" s="8" t="s">
        <v>93</v>
      </c>
    </row>
    <row r="11" spans="1:6" x14ac:dyDescent="0.25">
      <c r="A11" t="s">
        <v>94</v>
      </c>
      <c r="B11" s="18">
        <v>9896200000</v>
      </c>
      <c r="C11" s="18">
        <v>4081400000</v>
      </c>
      <c r="D11" s="18">
        <v>4321200000</v>
      </c>
      <c r="E11" s="18">
        <v>2617700000</v>
      </c>
      <c r="F11" s="8" t="s">
        <v>95</v>
      </c>
    </row>
    <row r="12" spans="1:6" x14ac:dyDescent="0.25">
      <c r="A12" t="s">
        <v>32</v>
      </c>
      <c r="B12" s="34">
        <v>535366634</v>
      </c>
      <c r="C12" s="34">
        <v>536078431</v>
      </c>
      <c r="D12" s="34">
        <v>537021039</v>
      </c>
      <c r="E12" s="34">
        <v>537657548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2026-09-19T00:06:40Z</dcterms:modified>
</cp:coreProperties>
</file>