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<sst xmlns="http://schemas.openxmlformats.org/spreadsheetml/2006/main" count="112" uniqueCount="100">
  <si>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Palo Alto Networks, Inc. (PANW)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</si>
  <si>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</si>
  <si>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</si>
  <si>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</si>
  <si>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</si>
  <si>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</si>
  <si>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</si>
  <si>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</si>
  <si>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</si>
  <si>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</si>
  <si>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</si>
  <si>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</si>
  <si>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</si>
  <si>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</si>
  <si>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</si>
  <si>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</si>
  <si>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</si>
  <si>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</si>
  <si>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</si>
  <si>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</si>
  <si>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</si>
  <si>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</si>
  <si>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</si>
  <si>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</si>
  <si>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</si>
  <si>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</si>
  <si>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</si>
  <si>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</si>
  <si>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</si>
  <si>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</si>
  <si>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2026-07-31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</si>
  <si>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</si>
  <si>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</si>
  <si>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</si>
  <si>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</si>
  <si>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</si>
  <si>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</si>
  <si>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</si>
  <si>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</si>
  <si>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</si>
  <si>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</si>
  <si>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</si>
  <si>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</si>
  <si>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</si>
  <si>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</si>
  <si>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</si>
  <si>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</si>
  <si>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</si>
  <si>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</si>
  <si>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</si>
  <si>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</si>
  <si>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</si>
  <si>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</si>
  <si>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</si>
  <si>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</si>
  <si>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</si>
  <si>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</si>
  <si>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</si>
  <si>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</si>
  <si>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</si>
  <si>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</si>
  <si>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</si>
  <si>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</si>
  <si>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</si>
  <si>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</si>
  <si>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</si>
  <si>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</si>
  <si>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</si>
  <si>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</si>
  <si>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</si>
  <si>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</si>
  <si>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</si>
  <si>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</si>
  <si>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</si>
  <si>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</si>
  <si>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</si>
  <si>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</si>
  <si>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</si>
  <si>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</si>
  <si>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2026-07-31</t>
  </si>
  <si>
    <t>2025-07-31</t>
  </si>
  <si>
    <t>2024-07-31</t>
  </si>
  <si>
    <t>2023-07-31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</si>
  <si>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</si>
  <si>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</si>
  <si>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</si>
  <si>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</si>
  <si>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</si>
  <si>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</si>
  <si>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</si>
  <si>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</si>
  <si>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</si>
  <si>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</si>
  <si>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</si>
  <si>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</si>
  <si>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</si>
  <si>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</si>
  <si>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</si>
  <si>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191.5x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</si>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</sst>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0.18536155384757969</v>
      </c>
    </row>
    <row r="7" spans="1:2" x14ac:dyDescent="0.25">
      <c r="A7" t="s">
        <v>5</v>
      </c>
      <c r="B7" s="6">
        <v>0.0841858393951779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0.046999377338928325</v>
      </c>
    </row>
    <row r="10" spans="1:2" x14ac:dyDescent="0.25">
      <c r="A10" t="s">
        <v>8</v>
      </c>
      <c r="B10" s="6">
        <v>0.026474637869826494</v>
      </c>
    </row>
    <row r="11" spans="1:2" x14ac:dyDescent="0.25">
      <c r="A11" t="s">
        <v>9</v>
      </c>
      <c r="B11" s="6">
        <v>-0.7730318257956449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0.1012038021807019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0.93836</v>
      </c>
      <c r="C19" s="8" t="s">
        <v>19</v>
      </c>
    </row>
    <row r="20" spans="1:2" x14ac:dyDescent="0.25">
      <c r="A20" t="s">
        <v>20</v>
      </c>
      <c r="B20" s="10">
        <f>B17+B19*B18</f>
        <v>0.10158980000000001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297408430080</v>
      </c>
    </row>
    <row r="23" spans="1:2" x14ac:dyDescent="0.25">
      <c r="A23" t="s">
        <v>24</v>
      </c>
      <c r="B23" s="11">
        <v>2500000000</v>
      </c>
    </row>
    <row r="24" spans="1:2" x14ac:dyDescent="0.25">
      <c r="A24" t="s">
        <v>25</v>
      </c>
      <c r="B24" s="10">
        <f>B22/(B22+B23)</f>
        <v>0.9916641222811472</v>
      </c>
    </row>
    <row r="25" spans="1:2" x14ac:dyDescent="0.25">
      <c r="A25" t="s">
        <v>26</v>
      </c>
      <c r="B25" s="10">
        <f>1-B24</f>
        <v>0.008335877718852802</v>
      </c>
    </row>
    <row r="26" spans="1:2" x14ac:dyDescent="0.25">
      <c r="A26" t="s">
        <v>27</v>
      </c>
      <c r="B26" s="12">
        <f>B24*B20+B25*B21*(1-B8)</f>
        <v>0.1012038021807019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11480000000</v>
      </c>
      <c r="C29" s="8" t="s">
        <v>30</v>
      </c>
    </row>
    <row r="30" spans="1:2" x14ac:dyDescent="0.25">
      <c r="A30" t="s">
        <v>31</v>
      </c>
      <c r="B30" s="11">
        <v>-571000000</v>
      </c>
    </row>
    <row r="31" spans="1:2" x14ac:dyDescent="0.25">
      <c r="A31" t="s">
        <v>32</v>
      </c>
      <c r="B31" s="13">
        <v>764000000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0.18536155384757969</v>
      </c>
      <c r="C5" s="10">
        <f>Assumptions!B6</f>
        <v>0.18536155384757969</v>
      </c>
      <c r="D5" s="10">
        <f>Assumptions!B6</f>
        <v>0.18536155384757969</v>
      </c>
      <c r="E5" s="10">
        <f>Assumptions!B6</f>
        <v>0.18536155384757969</v>
      </c>
      <c r="F5" s="10">
        <f>Assumptions!B6</f>
        <v>0.18536155384757969</v>
      </c>
    </row>
    <row r="6" spans="1:6" x14ac:dyDescent="0.25">
      <c r="A6" t="s">
        <v>43</v>
      </c>
      <c r="B6" s="18">
        <f>Assumptions!B29*(1+B5)</f>
        <v>13607950638.170216</v>
      </c>
      <c r="C6" s="18">
        <f>B6*(1+C5)</f>
        <v>16130341513.14261</v>
      </c>
      <c r="D6" s="18">
        <f>C6*(1+D5)</f>
        <v>19120286680.110844</v>
      </c>
      <c r="E6" s="18">
        <f>D6*(1+E5)</f>
        <v>22664452729.14737</v>
      </c>
      <c r="F6" s="18">
        <f>E6*(1+F5)</f>
        <v>26865570904.127144</v>
      </c>
    </row>
    <row r="7" spans="1:6" x14ac:dyDescent="0.25">
      <c r="A7" t="s">
        <v>5</v>
      </c>
      <c r="B7" s="10">
        <f>Assumptions!B7</f>
        <v>0.0841858393951779</v>
      </c>
      <c r="C7" s="10">
        <f>Assumptions!B7</f>
        <v>0.0841858393951779</v>
      </c>
      <c r="D7" s="10">
        <f>Assumptions!B7</f>
        <v>0.0841858393951779</v>
      </c>
      <c r="E7" s="10">
        <f>Assumptions!B7</f>
        <v>0.0841858393951779</v>
      </c>
      <c r="F7" s="10">
        <f>Assumptions!B7</f>
        <v>0.0841858393951779</v>
      </c>
    </row>
    <row r="8" spans="1:6" x14ac:dyDescent="0.25">
      <c r="A8" t="s">
        <v>44</v>
      </c>
      <c r="B8" s="18">
        <f>B6*B7</f>
        <v>1145596746.9225063</v>
      </c>
      <c r="C8" s="18">
        <f>C6*C7</f>
        <v>1357946340.0147948</v>
      </c>
      <c r="D8" s="18">
        <f>D6*D7</f>
        <v>1609657383.6415708</v>
      </c>
      <c r="E8" s="18">
        <f>E6*E7</f>
        <v>1908025977.435602</v>
      </c>
      <c r="F8" s="18">
        <f>F6*F7</f>
        <v>2261700637.3946123</v>
      </c>
    </row>
    <row r="9" spans="1:6" x14ac:dyDescent="0.25">
      <c r="A9" t="s">
        <v>45</v>
      </c>
      <c r="B9" s="18">
        <f>B8*(1-Assumptions!B8)</f>
        <v>905021430.0687801</v>
      </c>
      <c r="C9" s="18">
        <f>C8*(1-Assumptions!B8)</f>
        <v>1072777608.611688</v>
      </c>
      <c r="D9" s="18">
        <f>D8*(1-Assumptions!B8)</f>
        <v>1271629333.0768409</v>
      </c>
      <c r="E9" s="18">
        <f>E8*(1-Assumptions!B8)</f>
        <v>1507340522.1741257</v>
      </c>
      <c r="F9" s="18">
        <f>F8*(1-Assumptions!B8)</f>
        <v>1786743503.5417438</v>
      </c>
    </row>
    <row r="10" spans="1:6" x14ac:dyDescent="0.25">
      <c r="A10" t="s">
        <v>46</v>
      </c>
      <c r="B10" s="18">
        <f>B6*Assumptions!B9</f>
        <v>639565206.8528725</v>
      </c>
      <c r="C10" s="18">
        <f>C6*Assumptions!B9</f>
        <v>758116007.3819697</v>
      </c>
      <c r="D10" s="18">
        <f>D6*Assumptions!B9</f>
        <v>898641568.5070146</v>
      </c>
      <c r="E10" s="18">
        <f>E6*Assumptions!B9</f>
        <v>1065215165.9975011</v>
      </c>
      <c r="F10" s="18">
        <f>F6*Assumptions!B9</f>
        <v>1262665104.3488054</v>
      </c>
    </row>
    <row r="11" spans="1:6" x14ac:dyDescent="0.25">
      <c r="A11" t="s">
        <v>47</v>
      </c>
      <c r="B11" s="18">
        <f>-B6*Assumptions!B10</f>
        <v>-360265565.2960308</v>
      </c>
      <c r="C11" s="18">
        <f>-C6*Assumptions!B10</f>
        <v>-427044950.27707976</v>
      </c>
      <c r="D11" s="18">
        <f>-D6*Assumptions!B10</f>
        <v>-506202665.82320166</v>
      </c>
      <c r="E11" s="18">
        <f>-E6*Assumptions!B10</f>
        <v>-600033178.5219774</v>
      </c>
      <c r="F11" s="18">
        <f>-F6*Assumptions!B10</f>
        <v>-711256260.8529133</v>
      </c>
    </row>
    <row r="12" spans="1:6" x14ac:dyDescent="0.25">
      <c r="A12" t="s">
        <v>48</v>
      </c>
      <c r="B12" s="18">
        <f>-(B6-Assumptions!B29)*Assumptions!B11</f>
        <v>1644973567.0277295</v>
      </c>
      <c r="C12" s="18">
        <f>-(C6-B6)*Assumptions!B11</f>
        <v>1949888423.4501846</v>
      </c>
      <c r="D12" s="18">
        <f>-(D6-C6)*Assumptions!B11</f>
        <v>2311322771.4503174</v>
      </c>
      <c r="E12" s="18">
        <f>-(E6-D6)*Assumptions!B11</f>
        <v>2739753151.809643</v>
      </c>
      <c r="F12" s="18">
        <f>-(F6-E6)*Assumptions!B11</f>
        <v>3247598053.1878824</v>
      </c>
    </row>
    <row r="13" spans="1:6" x14ac:dyDescent="0.25">
      <c r="A13" s="19" t="s">
        <v>49</v>
      </c>
      <c r="B13" s="20">
        <f>B9+B10+B11+B12</f>
        <v>2829294638.6533513</v>
      </c>
      <c r="C13" s="20">
        <f>C9+C10+C11+C12</f>
        <v>3353737089.1667624</v>
      </c>
      <c r="D13" s="20">
        <f>D9+D10+D11+D12</f>
        <v>3975391007.2109714</v>
      </c>
      <c r="E13" s="20">
        <f>E9+E10+E11+E12</f>
        <v>4712275661.459292</v>
      </c>
      <c r="F13" s="20">
        <f>F9+F10+F11+F12</f>
        <v>5585750400.225518</v>
      </c>
    </row>
    <row r="14" spans="1:6" x14ac:dyDescent="0.25">
      <c r="A14" t="s">
        <v>50</v>
      </c>
      <c r="B14" s="21">
        <f>1/(1+Assumptions!$B$26)^(1-0.5*Assumptions!$B$32)</f>
        <v>0.9529412987301563</v>
      </c>
      <c r="C14" s="21">
        <f>1/(1+Assumptions!$B$26)^(2-0.5*Assumptions!$B$32)</f>
        <v>0.8653632477867014</v>
      </c>
      <c r="D14" s="21">
        <f>1/(1+Assumptions!$B$26)^(3-0.5*Assumptions!$B$32)</f>
        <v>0.7858338720525956</v>
      </c>
      <c r="E14" s="21">
        <f>1/(1+Assumptions!$B$26)^(4-0.5*Assumptions!$B$32)</f>
        <v>0.7136134750864621</v>
      </c>
      <c r="F14" s="21">
        <f>1/(1+Assumptions!$B$26)^(5-0.5*Assumptions!$B$32)</f>
        <v>0.6480303406810811</v>
      </c>
    </row>
    <row r="15" spans="1:6" x14ac:dyDescent="0.25">
      <c r="A15" s="19" t="s">
        <v>51</v>
      </c>
      <c r="B15" s="20">
        <f>B13*B14</f>
        <v>2696151707.448593</v>
      </c>
      <c r="C15" s="20">
        <f>C13*C14</f>
        <v>2902200819.7040677</v>
      </c>
      <c r="D15" s="20">
        <f>D13*D14</f>
        <v>3123996908.1196656</v>
      </c>
      <c r="E15" s="20">
        <f>E13*E14</f>
        <v>3362743410.3393226</v>
      </c>
      <c r="F15" s="20">
        <f>F13*F14</f>
        <v>3619735734.817628</v>
      </c>
    </row>
    <row r="17" spans="1:2" x14ac:dyDescent="0.25">
      <c r="A17" s="22" t="s">
        <v>52</v>
      </c>
      <c r="B17" s="23">
        <f>SUM(B15:F15)</f>
        <v>15704828580.429276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5585750400.225518</v>
      </c>
    </row>
    <row r="5" spans="1:2" x14ac:dyDescent="0.25">
      <c r="A5" t="s">
        <v>56</v>
      </c>
      <c r="B5" s="18">
        <f>IF(Assumptions!$B$33=0,B4,B4-Forecast!F11-Forecast!F10-Forecast!F12)</f>
        <v>1786743503.5417438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0.2470262921086886</v>
      </c>
    </row>
    <row r="7" spans="1:2" x14ac:dyDescent="0.25">
      <c r="A7" t="s">
        <v>58</v>
      </c>
      <c r="B7" s="18">
        <f>-MAX(Forecast!F9,0)*B6</f>
        <v>-441372622.62920445</v>
      </c>
    </row>
    <row r="8" spans="1:2" x14ac:dyDescent="0.25">
      <c r="A8" t="s">
        <v>59</v>
      </c>
      <c r="B8" s="18">
        <f>IF(OR(Assumptions!$B$33=0,Assumptions!B12&lt;=0),B5,MAX(B5+B7,0))</f>
        <v>1345370880.9125392</v>
      </c>
    </row>
    <row r="9" spans="1:2" x14ac:dyDescent="0.25">
      <c r="A9" t="s">
        <v>60</v>
      </c>
      <c r="B9" s="18">
        <f>B8*(1+Assumptions!B12)/(Assumptions!B26-Assumptions!B12)</f>
        <v>18096277527.797382</v>
      </c>
    </row>
    <row r="10" spans="1:2" x14ac:dyDescent="0.25">
      <c r="A10" t="s">
        <v>61</v>
      </c>
      <c r="B10" s="18">
        <f>B9/(1+Assumptions!B26)^(5-0.5*Assumptions!B32)</f>
        <v>11726936891.39793</v>
      </c>
    </row>
    <row r="11" spans="1:2" x14ac:dyDescent="0.25">
      <c r="A11" t="s">
        <v>62</v>
      </c>
      <c r="B11" s="18">
        <f>Forecast!B17+B10</f>
        <v>27431765471.827206</v>
      </c>
    </row>
    <row r="12" spans="1:2" x14ac:dyDescent="0.25">
      <c r="A12" t="s">
        <v>63</v>
      </c>
      <c r="B12" s="18">
        <f>-Assumptions!B30</f>
        <v>571000000</v>
      </c>
    </row>
    <row r="13" spans="1:2" x14ac:dyDescent="0.25">
      <c r="A13" t="s">
        <v>64</v>
      </c>
      <c r="B13" s="18">
        <f>B11+B12</f>
        <v>28002765471.827206</v>
      </c>
    </row>
    <row r="14" spans="1:2" x14ac:dyDescent="0.25">
      <c r="A14" s="19" t="s">
        <v>65</v>
      </c>
      <c r="B14" s="24">
        <f>B13/Assumptions!B31</f>
        <v>36.65283438720839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3524365741.7434177</v>
      </c>
    </row>
    <row r="18" spans="1:2" x14ac:dyDescent="0.25">
      <c r="A18" t="s">
        <v>60</v>
      </c>
      <c r="B18" s="18">
        <f>B17*Assumptions!B13</f>
        <v>70487314834.86835</v>
      </c>
    </row>
    <row r="19" spans="1:2" x14ac:dyDescent="0.25">
      <c r="A19" t="s">
        <v>61</v>
      </c>
      <c r="B19" s="18">
        <f>B18/(1+Assumptions!B26)^(5-0.5*Assumptions!B32)</f>
        <v>45677918646.13436</v>
      </c>
    </row>
    <row r="20" spans="1:2" x14ac:dyDescent="0.25">
      <c r="A20" t="s">
        <v>62</v>
      </c>
      <c r="B20" s="18">
        <f>Forecast!B17+B19</f>
        <v>61382747226.56364</v>
      </c>
    </row>
    <row r="21" spans="1:2" x14ac:dyDescent="0.25">
      <c r="A21" t="s">
        <v>63</v>
      </c>
      <c r="B21" s="18">
        <f>-Assumptions!B30</f>
        <v>571000000</v>
      </c>
    </row>
    <row r="22" spans="1:2" x14ac:dyDescent="0.25">
      <c r="A22" t="s">
        <v>64</v>
      </c>
      <c r="B22" s="18">
        <f>B20+B21</f>
        <v>61953747226.56364</v>
      </c>
    </row>
    <row r="23" spans="1:2" x14ac:dyDescent="0.25">
      <c r="A23" s="19" t="s">
        <v>65</v>
      </c>
      <c r="B23" s="25">
        <f>B22/Assumptions!B31</f>
        <v>81.09129218136601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363.58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36.65283438720839</v>
      </c>
    </row>
    <row r="29" spans="1:2" x14ac:dyDescent="0.25">
      <c r="A29" s="19" t="s">
        <v>73</v>
      </c>
      <c r="B29" s="12">
        <f>B28/B26-1</f>
        <v>-0.899189079742537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0.081204</v>
      </c>
      <c r="B5" s="31">
        <v>43.11012746023574</v>
      </c>
      <c r="C5" s="31">
        <v>43.30394272077714</v>
      </c>
      <c r="D5" s="31">
        <v>43.51500773261611</v>
      </c>
      <c r="E5" s="31">
        <v>43.7483757390435</v>
      </c>
      <c r="F5" s="31">
        <v>44.0112873451763</v>
      </c>
    </row>
    <row r="6" spans="1:6" x14ac:dyDescent="0.25">
      <c r="A6" s="30">
        <v>0.091204</v>
      </c>
      <c r="B6" s="31">
        <v>39.380502403999806</v>
      </c>
      <c r="C6" s="31">
        <v>39.467068573309035</v>
      </c>
      <c r="D6" s="31">
        <v>39.55363474261826</v>
      </c>
      <c r="E6" s="31">
        <v>39.64020091192748</v>
      </c>
      <c r="F6" s="31">
        <v>39.7267670812367</v>
      </c>
    </row>
    <row r="7" spans="1:6" x14ac:dyDescent="0.25">
      <c r="A7" s="30">
        <v>0.101204</v>
      </c>
      <c r="B7" s="31">
        <v>36.50303243202751</v>
      </c>
      <c r="C7" s="31">
        <v>36.57790731703252</v>
      </c>
      <c r="D7" s="32">
        <v>36.65278220203753</v>
      </c>
      <c r="E7" s="31">
        <v>36.72765708704254</v>
      </c>
      <c r="F7" s="31">
        <v>36.80253197204754</v>
      </c>
    </row>
    <row r="8" spans="1:6" x14ac:dyDescent="0.25">
      <c r="A8" s="30">
        <v>0.111204</v>
      </c>
      <c r="B8" s="31">
        <v>34.100382422587806</v>
      </c>
      <c r="C8" s="31">
        <v>34.16580781951534</v>
      </c>
      <c r="D8" s="31">
        <v>34.23123321644286</v>
      </c>
      <c r="E8" s="31">
        <v>34.29665861337039</v>
      </c>
      <c r="F8" s="31">
        <v>34.36208401029791</v>
      </c>
    </row>
    <row r="9" spans="1:6" x14ac:dyDescent="0.25">
      <c r="A9" s="30">
        <v>0.121204</v>
      </c>
      <c r="B9" s="31">
        <v>32.05744396681082</v>
      </c>
      <c r="C9" s="31">
        <v>32.115099505151576</v>
      </c>
      <c r="D9" s="31">
        <v>32.17275504349232</v>
      </c>
      <c r="E9" s="31">
        <v>32.23041058183308</v>
      </c>
      <c r="F9" s="31">
        <v>32.288066120173816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11480000000</v>
      </c>
      <c r="C5" s="18">
        <v>9221000000</v>
      </c>
      <c r="D5" s="18">
        <v>8027000000</v>
      </c>
      <c r="E5" s="18">
        <v>6892700000</v>
      </c>
      <c r="F5" s="8" t="s">
        <v>84</v>
      </c>
    </row>
    <row r="6" spans="1:6" x14ac:dyDescent="0.25">
      <c r="A6" t="s">
        <v>44</v>
      </c>
      <c r="B6" s="18">
        <v>695000000</v>
      </c>
      <c r="C6" s="18">
        <v>1243000000</v>
      </c>
      <c r="D6" s="18">
        <v>684000000</v>
      </c>
      <c r="E6" s="18">
        <v>387300000</v>
      </c>
      <c r="F6" s="8" t="s">
        <v>85</v>
      </c>
    </row>
    <row r="7" spans="1:6" x14ac:dyDescent="0.25">
      <c r="A7" t="s">
        <v>86</v>
      </c>
      <c r="B7" s="18">
        <v>855000000</v>
      </c>
      <c r="C7" s="18">
        <v>343000000</v>
      </c>
      <c r="D7" s="18">
        <v>284000000</v>
      </c>
      <c r="E7" s="18">
        <v>282200000</v>
      </c>
      <c r="F7" s="8" t="s">
        <v>87</v>
      </c>
    </row>
    <row r="8" spans="1:6" x14ac:dyDescent="0.25">
      <c r="A8" t="s">
        <v>88</v>
      </c>
      <c r="B8" s="18">
        <v>440000000</v>
      </c>
      <c r="C8" s="18">
        <v>247000000</v>
      </c>
      <c r="D8" s="18">
        <v>157000000</v>
      </c>
      <c r="E8" s="18">
        <v>146300000</v>
      </c>
      <c r="F8" s="8" t="s">
        <v>89</v>
      </c>
    </row>
    <row r="9" spans="1:6" x14ac:dyDescent="0.25">
      <c r="A9" t="s">
        <v>90</v>
      </c>
      <c r="B9" s="18">
        <v>-579000000</v>
      </c>
      <c r="C9" s="18">
        <v>-923000000</v>
      </c>
      <c r="D9" s="18">
        <v>-909000000</v>
      </c>
      <c r="E9" s="18">
        <v>-550800000</v>
      </c>
      <c r="F9" s="8" t="s">
        <v>91</v>
      </c>
    </row>
    <row r="10" spans="1:6" x14ac:dyDescent="0.25">
      <c r="A10" t="s">
        <v>92</v>
      </c>
      <c r="B10" s="18">
        <v>2500000000</v>
      </c>
      <c r="C10" s="18">
        <v>338000000</v>
      </c>
      <c r="D10" s="18">
        <v>1344400000</v>
      </c>
      <c r="E10" s="18">
        <v>2270700000</v>
      </c>
      <c r="F10" s="8" t="s">
        <v>93</v>
      </c>
    </row>
    <row r="11" spans="1:6" x14ac:dyDescent="0.25">
      <c r="A11" t="s">
        <v>94</v>
      </c>
      <c r="B11" s="18">
        <v>3071000000</v>
      </c>
      <c r="C11" s="18">
        <v>2904000000</v>
      </c>
      <c r="D11" s="18">
        <v>2578800000</v>
      </c>
      <c r="E11" s="18">
        <v>2390000000</v>
      </c>
      <c r="F11" s="8" t="s">
        <v>95</v>
      </c>
    </row>
    <row r="12" spans="1:6" x14ac:dyDescent="0.25">
      <c r="A12" t="s">
        <v>32</v>
      </c>
      <c r="B12" s="34">
        <v>764000000</v>
      </c>
      <c r="C12" s="34">
        <v>709000000</v>
      </c>
      <c r="D12" s="34">
        <v>708000000</v>
      </c>
      <c r="E12" s="34">
        <v>684600000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2026-09-19T00:07:51Z</dcterms:modified>
</cp:coreProperties>
</file>