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<sst xmlns="http://schemas.openxmlformats.org/spreadsheetml/2006/main" count="111" uniqueCount="99">
  <si>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Paychex, Inc. (PAYX)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</si>
  <si>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</si>
  <si>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</si>
  <si>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</si>
  <si>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</si>
  <si>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</si>
  <si>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</si>
  <si>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</si>
  <si>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</si>
  <si>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</si>
  <si>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</si>
  <si>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</si>
  <si>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</si>
  <si>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</si>
  <si>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</si>
  <si>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</si>
  <si>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</si>
  <si>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</si>
  <si>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</si>
  <si>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</si>
  <si>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</si>
  <si>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</si>
  <si>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</si>
  <si>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</si>
  <si>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</si>
  <si>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</si>
  <si>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</si>
  <si>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</si>
  <si>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</si>
  <si>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</si>
  <si>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2026-05-31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</si>
  <si>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</si>
  <si>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</si>
  <si>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</si>
  <si>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</si>
  <si>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</si>
  <si>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</si>
  <si>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</si>
  <si>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</si>
  <si>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</si>
  <si>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</si>
  <si>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</si>
  <si>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</si>
  <si>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</si>
  <si>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</si>
  <si>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</si>
  <si>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</si>
  <si>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</si>
  <si>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</si>
  <si>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</si>
  <si>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</si>
  <si>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</si>
  <si>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</si>
  <si>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</si>
  <si>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</si>
  <si>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</si>
  <si>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</si>
  <si>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</si>
  <si>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</si>
  <si>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</si>
  <si>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</si>
  <si>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</si>
  <si>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</si>
  <si>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</si>
  <si>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</si>
  <si>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</si>
  <si>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</si>
  <si>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</si>
  <si>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</si>
  <si>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</si>
  <si>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</si>
  <si>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</si>
  <si>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</si>
  <si>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</si>
  <si>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</si>
  <si>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</si>
  <si>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</si>
  <si>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</si>
  <si>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</si>
  <si>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2026-05-31</t>
  </si>
  <si>
    <t>2025-05-31</t>
  </si>
  <si>
    <t>2024-05-31</t>
  </si>
  <si>
    <t>2023-05-31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</si>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</sst>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0.09154767502845429</v>
      </c>
    </row>
    <row r="7" spans="1:2" x14ac:dyDescent="0.25">
      <c r="A7" t="s">
        <v>5</v>
      </c>
      <c r="B7" s="6">
        <v>0.3999227458878335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0.043569069009835246</v>
      </c>
    </row>
    <row r="10" spans="1:2" x14ac:dyDescent="0.25">
      <c r="A10" t="s">
        <v>8</v>
      </c>
      <c r="B10" s="6">
        <v>0.032408325971534424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15.179768384409604</v>
      </c>
    </row>
    <row r="14" spans="1:3" x14ac:dyDescent="0.25">
      <c r="A14" t="s">
        <v>12</v>
      </c>
      <c r="B14" s="6">
        <v>0.30555167683018297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0.87136</v>
      </c>
      <c r="C19" s="8" t="s">
        <v>19</v>
      </c>
    </row>
    <row r="20" spans="1:2" x14ac:dyDescent="0.25">
      <c r="A20" t="s">
        <v>20</v>
      </c>
      <c r="B20" s="10">
        <f>B17+B19*B18</f>
        <v>0.09790480000000001</v>
      </c>
    </row>
    <row r="21" spans="1:3" x14ac:dyDescent="0.25">
      <c r="A21" t="s">
        <v>21</v>
      </c>
      <c r="B21" s="6">
        <v>0.05596743712748946</v>
      </c>
      <c r="C21" s="8" t="s">
        <v>22</v>
      </c>
    </row>
    <row r="22" spans="1:2" x14ac:dyDescent="0.25">
      <c r="A22" t="s">
        <v>23</v>
      </c>
      <c r="B22" s="11">
        <v>41343574016</v>
      </c>
    </row>
    <row r="23" spans="1:2" x14ac:dyDescent="0.25">
      <c r="A23" t="s">
        <v>24</v>
      </c>
      <c r="B23" s="11">
        <v>4608300000</v>
      </c>
    </row>
    <row r="24" spans="1:2" x14ac:dyDescent="0.25">
      <c r="A24" t="s">
        <v>25</v>
      </c>
      <c r="B24" s="10">
        <f>B22/(B22+B23)</f>
        <v>0.8997146449697474</v>
      </c>
    </row>
    <row r="25" spans="1:2" x14ac:dyDescent="0.25">
      <c r="A25" t="s">
        <v>26</v>
      </c>
      <c r="B25" s="10">
        <f>1-B24</f>
        <v>0.1002853550302526</v>
      </c>
    </row>
    <row r="26" spans="1:2" x14ac:dyDescent="0.25">
      <c r="A26" t="s">
        <v>27</v>
      </c>
      <c r="B26" s="12">
        <f>B24*B20+B25*B21*(1-B8)</f>
        <v>0.0925204266717804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6512000000</v>
      </c>
      <c r="C29" s="8" t="s">
        <v>30</v>
      </c>
    </row>
    <row r="30" spans="1:2" x14ac:dyDescent="0.25">
      <c r="A30" t="s">
        <v>31</v>
      </c>
      <c r="B30" s="11">
        <v>3483800000</v>
      </c>
    </row>
    <row r="31" spans="1:2" x14ac:dyDescent="0.25">
      <c r="A31" t="s">
        <v>32</v>
      </c>
      <c r="B31" s="13">
        <v>360000000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0.09154767502845429</v>
      </c>
      <c r="C5" s="10">
        <f>Assumptions!B6</f>
        <v>0.09154767502845429</v>
      </c>
      <c r="D5" s="10">
        <f>Assumptions!B6</f>
        <v>0.09154767502845429</v>
      </c>
      <c r="E5" s="10">
        <f>Assumptions!B6</f>
        <v>0.09154767502845429</v>
      </c>
      <c r="F5" s="10">
        <f>Assumptions!B6</f>
        <v>0.09154767502845429</v>
      </c>
    </row>
    <row r="6" spans="1:6" x14ac:dyDescent="0.25">
      <c r="A6" t="s">
        <v>43</v>
      </c>
      <c r="B6" s="18">
        <f>Assumptions!B29*(1+B5)</f>
        <v>7108158459.785295</v>
      </c>
      <c r="C6" s="18">
        <f>B6*(1+C5)</f>
        <v>7758893840.512477</v>
      </c>
      <c r="D6" s="18">
        <f>C6*(1+D5)</f>
        <v>8469202532.403989</v>
      </c>
      <c r="E6" s="18">
        <f>D6*(1+E5)</f>
        <v>9244538333.590672</v>
      </c>
      <c r="F6" s="18">
        <f>E6*(1+F5)</f>
        <v>10090854324.74232</v>
      </c>
    </row>
    <row r="7" spans="1:6" x14ac:dyDescent="0.25">
      <c r="A7" t="s">
        <v>5</v>
      </c>
      <c r="B7" s="10">
        <f>Assumptions!B7</f>
        <v>0.3999227458878335</v>
      </c>
      <c r="C7" s="10">
        <f>Assumptions!B7</f>
        <v>0.3999227458878335</v>
      </c>
      <c r="D7" s="10">
        <f>Assumptions!B7</f>
        <v>0.3999227458878335</v>
      </c>
      <c r="E7" s="10">
        <f>Assumptions!B7</f>
        <v>0.3999227458878335</v>
      </c>
      <c r="F7" s="10">
        <f>Assumptions!B7</f>
        <v>0.3999227458878335</v>
      </c>
    </row>
    <row r="8" spans="1:6" x14ac:dyDescent="0.25">
      <c r="A8" t="s">
        <v>44</v>
      </c>
      <c r="B8" s="18">
        <f>B6*B7</f>
        <v>2842714249.443168</v>
      </c>
      <c r="C8" s="18">
        <f>C6*C7</f>
        <v>3102958129.749948</v>
      </c>
      <c r="D8" s="18">
        <f>D6*D7</f>
        <v>3387026732.2391963</v>
      </c>
      <c r="E8" s="18">
        <f>E6*E7</f>
        <v>3697101154.834918</v>
      </c>
      <c r="F8" s="18">
        <f>F6*F7</f>
        <v>4035562169.9050684</v>
      </c>
    </row>
    <row r="9" spans="1:6" x14ac:dyDescent="0.25">
      <c r="A9" t="s">
        <v>45</v>
      </c>
      <c r="B9" s="18">
        <f>B8*(1-Assumptions!B8)</f>
        <v>2245744257.060103</v>
      </c>
      <c r="C9" s="18">
        <f>C8*(1-Assumptions!B8)</f>
        <v>2451336922.502459</v>
      </c>
      <c r="D9" s="18">
        <f>D8*(1-Assumptions!B8)</f>
        <v>2675751118.468965</v>
      </c>
      <c r="E9" s="18">
        <f>E8*(1-Assumptions!B8)</f>
        <v>2920709912.3195853</v>
      </c>
      <c r="F9" s="18">
        <f>F8*(1-Assumptions!B8)</f>
        <v>3188094114.225004</v>
      </c>
    </row>
    <row r="10" spans="1:6" x14ac:dyDescent="0.25">
      <c r="A10" t="s">
        <v>46</v>
      </c>
      <c r="B10" s="18">
        <f>B6*Assumptions!B9</f>
        <v>309695846.4672297</v>
      </c>
      <c r="C10" s="18">
        <f>C6*Assumptions!B9</f>
        <v>338047781.17727375</v>
      </c>
      <c r="D10" s="18">
        <f>D6*Assumptions!B9</f>
        <v>368995269.5925808</v>
      </c>
      <c r="E10" s="18">
        <f>E6*Assumptions!B9</f>
        <v>402775928.6202793</v>
      </c>
      <c r="F10" s="18">
        <f>F6*Assumptions!B9</f>
        <v>439649128.44289255</v>
      </c>
    </row>
    <row r="11" spans="1:6" x14ac:dyDescent="0.25">
      <c r="A11" t="s">
        <v>47</v>
      </c>
      <c r="B11" s="18">
        <f>-B6*Assumptions!B10</f>
        <v>-230363516.4220419</v>
      </c>
      <c r="C11" s="18">
        <f>-C6*Assumptions!B10</f>
        <v>-251452760.76185897</v>
      </c>
      <c r="D11" s="18">
        <f>-D6*Assumptions!B10</f>
        <v>-274472676.3890933</v>
      </c>
      <c r="E11" s="18">
        <f>-E6*Assumptions!B10</f>
        <v>-299600011.7713521</v>
      </c>
      <c r="F11" s="18">
        <f>-F6*Assumptions!B10</f>
        <v>-327027696.28751695</v>
      </c>
    </row>
    <row r="12" spans="1:6" x14ac:dyDescent="0.25">
      <c r="A12" t="s">
        <v>48</v>
      </c>
      <c r="B12" s="18">
        <f>-(B6-Assumptions!B29)*Assumptions!B11</f>
        <v>-596158459.7852945</v>
      </c>
      <c r="C12" s="18">
        <f>-(C6-B6)*Assumptions!B11</f>
        <v>-650735380.7271824</v>
      </c>
      <c r="D12" s="18">
        <f>-(D6-C6)*Assumptions!B11</f>
        <v>-710308691.8915119</v>
      </c>
      <c r="E12" s="18">
        <f>-(E6-D6)*Assumptions!B11</f>
        <v>-775335801.1866827</v>
      </c>
      <c r="F12" s="18">
        <f>-(F6-E6)*Assumptions!B11</f>
        <v>-846315991.1516476</v>
      </c>
    </row>
    <row r="13" spans="1:6" x14ac:dyDescent="0.25">
      <c r="A13" s="19" t="s">
        <v>49</v>
      </c>
      <c r="B13" s="20">
        <f>B9+B10+B11+B12</f>
        <v>1728918127.3199964</v>
      </c>
      <c r="C13" s="20">
        <f>C9+C10+C11+C12</f>
        <v>1887196562.1906915</v>
      </c>
      <c r="D13" s="20">
        <f>D9+D10+D11+D12</f>
        <v>2059965019.7809405</v>
      </c>
      <c r="E13" s="20">
        <f>E9+E10+E11+E12</f>
        <v>2248550027.9818296</v>
      </c>
      <c r="F13" s="20">
        <f>F9+F10+F11+F12</f>
        <v>2454399555.228732</v>
      </c>
    </row>
    <row r="14" spans="1:6" x14ac:dyDescent="0.25">
      <c r="A14" t="s">
        <v>50</v>
      </c>
      <c r="B14" s="21">
        <f>1/(1+Assumptions!$B$26)^(1-0.5*Assumptions!$B$32)</f>
        <v>0.9567208025200071</v>
      </c>
      <c r="C14" s="21">
        <f>1/(1+Assumptions!$B$26)^(2-0.5*Assumptions!$B$32)</f>
        <v>0.8757006085776639</v>
      </c>
      <c r="D14" s="21">
        <f>1/(1+Assumptions!$B$26)^(3-0.5*Assumptions!$B$32)</f>
        <v>0.8015416345535711</v>
      </c>
      <c r="E14" s="21">
        <f>1/(1+Assumptions!$B$26)^(4-0.5*Assumptions!$B$32)</f>
        <v>0.7336628359392438</v>
      </c>
      <c r="F14" s="21">
        <f>1/(1+Assumptions!$B$26)^(5-0.5*Assumptions!$B$32)</f>
        <v>0.6715323741582122</v>
      </c>
    </row>
    <row r="15" spans="1:6" x14ac:dyDescent="0.25">
      <c r="A15" s="19" t="s">
        <v>51</v>
      </c>
      <c r="B15" s="20">
        <f>B13*B14</f>
        <v>1654091938.260975</v>
      </c>
      <c r="C15" s="20">
        <f>C13*C14</f>
        <v>1652619178.0160635</v>
      </c>
      <c r="D15" s="20">
        <f>D13*D14</f>
        <v>1651147729.0783944</v>
      </c>
      <c r="E15" s="20">
        <f>E13*E14</f>
        <v>1649677590.280415</v>
      </c>
      <c r="F15" s="20">
        <f>F13*F14</f>
        <v>1648208760.4556105</v>
      </c>
    </row>
    <row r="17" spans="1:2" x14ac:dyDescent="0.25">
      <c r="A17" s="22" t="s">
        <v>52</v>
      </c>
      <c r="B17" s="23">
        <f>SUM(B15:F15)</f>
        <v>8255745196.091457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2454399555.228732</v>
      </c>
    </row>
    <row r="5" spans="1:2" x14ac:dyDescent="0.25">
      <c r="A5" t="s">
        <v>56</v>
      </c>
      <c r="B5" s="18">
        <f>IF(Assumptions!$B$33=0,B4,B4-Forecast!F11-Forecast!F10-Forecast!F12)</f>
        <v>3349881946.6905184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0.08181922043220957</v>
      </c>
    </row>
    <row r="7" spans="1:2" x14ac:dyDescent="0.25">
      <c r="A7" t="s">
        <v>58</v>
      </c>
      <c r="B7" s="18">
        <f>-MAX(Forecast!F9,0)*B6</f>
        <v>-274084729.41815084</v>
      </c>
    </row>
    <row r="8" spans="1:2" x14ac:dyDescent="0.25">
      <c r="A8" t="s">
        <v>59</v>
      </c>
      <c r="B8" s="18">
        <f>IF(OR(Assumptions!$B$33=0,Assumptions!B12&lt;=0),B5,MAX(B5+B7,0))</f>
        <v>3075797217.2723675</v>
      </c>
    </row>
    <row r="9" spans="1:2" x14ac:dyDescent="0.25">
      <c r="A9" t="s">
        <v>60</v>
      </c>
      <c r="B9" s="18">
        <f>B8*(1+Assumptions!B12)/(Assumptions!B26-Assumptions!B12)</f>
        <v>46692420399.378456</v>
      </c>
    </row>
    <row r="10" spans="1:2" x14ac:dyDescent="0.25">
      <c r="A10" t="s">
        <v>61</v>
      </c>
      <c r="B10" s="18">
        <f>B9/(1+Assumptions!B26)^(5-0.5*Assumptions!B32)</f>
        <v>31355471925.987953</v>
      </c>
    </row>
    <row r="11" spans="1:2" x14ac:dyDescent="0.25">
      <c r="A11" t="s">
        <v>62</v>
      </c>
      <c r="B11" s="18">
        <f>Forecast!B17+B10</f>
        <v>39611217122.07941</v>
      </c>
    </row>
    <row r="12" spans="1:2" x14ac:dyDescent="0.25">
      <c r="A12" t="s">
        <v>63</v>
      </c>
      <c r="B12" s="18">
        <f>-Assumptions!B30</f>
        <v>-3483800000</v>
      </c>
    </row>
    <row r="13" spans="1:2" x14ac:dyDescent="0.25">
      <c r="A13" t="s">
        <v>64</v>
      </c>
      <c r="B13" s="18">
        <f>B11+B12</f>
        <v>36127417122.07941</v>
      </c>
    </row>
    <row r="14" spans="1:2" x14ac:dyDescent="0.25">
      <c r="A14" s="19" t="s">
        <v>65</v>
      </c>
      <c r="B14" s="24">
        <f>B13/Assumptions!B31</f>
        <v>100.35393645022057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4475211298.347961</v>
      </c>
    </row>
    <row r="18" spans="1:2" x14ac:dyDescent="0.25">
      <c r="A18" t="s">
        <v>60</v>
      </c>
      <c r="B18" s="18">
        <f>B17*Assumptions!B13</f>
        <v>67932670980.21504</v>
      </c>
    </row>
    <row r="19" spans="1:2" x14ac:dyDescent="0.25">
      <c r="A19" t="s">
        <v>61</v>
      </c>
      <c r="B19" s="18">
        <f>B18/(1+Assumptions!B26)^(5-0.5*Assumptions!B32)</f>
        <v>45618987826.252495</v>
      </c>
    </row>
    <row r="20" spans="1:2" x14ac:dyDescent="0.25">
      <c r="A20" t="s">
        <v>62</v>
      </c>
      <c r="B20" s="18">
        <f>Forecast!B17+B19</f>
        <v>53874733022.34395</v>
      </c>
    </row>
    <row r="21" spans="1:2" x14ac:dyDescent="0.25">
      <c r="A21" t="s">
        <v>63</v>
      </c>
      <c r="B21" s="18">
        <f>-Assumptions!B30</f>
        <v>-3483800000</v>
      </c>
    </row>
    <row r="22" spans="1:2" x14ac:dyDescent="0.25">
      <c r="A22" t="s">
        <v>64</v>
      </c>
      <c r="B22" s="18">
        <f>B20+B21</f>
        <v>50390933022.34395</v>
      </c>
    </row>
    <row r="23" spans="1:2" x14ac:dyDescent="0.25">
      <c r="A23" s="19" t="s">
        <v>65</v>
      </c>
      <c r="B23" s="25">
        <f>B22/Assumptions!B31</f>
        <v>139.97481395095542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116.14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100.35393645022057</v>
      </c>
    </row>
    <row r="29" spans="1:2" x14ac:dyDescent="0.25">
      <c r="A29" s="19" t="s">
        <v>73</v>
      </c>
      <c r="B29" s="12">
        <f>B28/B26-1</f>
        <v>-0.13592271008936996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0.07252</v>
      </c>
      <c r="B5" s="31">
        <v>128.2901791895487</v>
      </c>
      <c r="C5" s="31">
        <v>137.59445775346182</v>
      </c>
      <c r="D5" s="31">
        <v>148.83332378318448</v>
      </c>
      <c r="E5" s="31">
        <v>162.68925169045585</v>
      </c>
      <c r="F5" s="31">
        <v>180.2085082173662</v>
      </c>
    </row>
    <row r="6" spans="1:6" x14ac:dyDescent="0.25">
      <c r="A6" s="30">
        <v>0.08252</v>
      </c>
      <c r="B6" s="31">
        <v>106.8877330065492</v>
      </c>
      <c r="C6" s="31">
        <v>113.08970011023362</v>
      </c>
      <c r="D6" s="31">
        <v>120.35136701464785</v>
      </c>
      <c r="E6" s="31">
        <v>128.97538979387704</v>
      </c>
      <c r="F6" s="31">
        <v>139.3918050245673</v>
      </c>
    </row>
    <row r="7" spans="1:6" x14ac:dyDescent="0.25">
      <c r="A7" s="30">
        <v>0.09252</v>
      </c>
      <c r="B7" s="31">
        <v>91.05652121472863</v>
      </c>
      <c r="C7" s="31">
        <v>95.39210467175263</v>
      </c>
      <c r="D7" s="32">
        <v>100.35466228705974</v>
      </c>
      <c r="E7" s="31">
        <v>106.0946197224262</v>
      </c>
      <c r="F7" s="31">
        <v>112.81470641632366</v>
      </c>
    </row>
    <row r="8" spans="1:6" x14ac:dyDescent="0.25">
      <c r="A8" s="30">
        <v>0.10252</v>
      </c>
      <c r="B8" s="31">
        <v>78.88439298482105</v>
      </c>
      <c r="C8" s="31">
        <v>82.024523220197</v>
      </c>
      <c r="D8" s="31">
        <v>85.55706626554492</v>
      </c>
      <c r="E8" s="31">
        <v>89.56318858735102</v>
      </c>
      <c r="F8" s="31">
        <v>94.14809885189008</v>
      </c>
    </row>
    <row r="9" spans="1:6" x14ac:dyDescent="0.25">
      <c r="A9" s="30">
        <v>0.11252</v>
      </c>
      <c r="B9" s="31">
        <v>69.24365010111387</v>
      </c>
      <c r="C9" s="31">
        <v>71.5809138047463</v>
      </c>
      <c r="D9" s="31">
        <v>74.17446469706606</v>
      </c>
      <c r="E9" s="31">
        <v>77.07088915507644</v>
      </c>
      <c r="F9" s="31">
        <v>80.32879274489405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6512000000</v>
      </c>
      <c r="C5" s="18">
        <v>5571700000</v>
      </c>
      <c r="D5" s="18">
        <v>5278300000</v>
      </c>
      <c r="E5" s="18">
        <v>5007100000</v>
      </c>
      <c r="F5" s="8" t="s">
        <v>84</v>
      </c>
    </row>
    <row r="6" spans="1:6" x14ac:dyDescent="0.25">
      <c r="A6" t="s">
        <v>44</v>
      </c>
      <c r="B6" s="18">
        <v>2510500000</v>
      </c>
      <c r="C6" s="18">
        <v>2207700000</v>
      </c>
      <c r="D6" s="18">
        <v>2174100000</v>
      </c>
      <c r="E6" s="18">
        <v>2033100000</v>
      </c>
      <c r="F6" s="8" t="s">
        <v>85</v>
      </c>
    </row>
    <row r="7" spans="1:6" x14ac:dyDescent="0.25">
      <c r="A7" t="s">
        <v>86</v>
      </c>
      <c r="B7" s="18">
        <v>442600000</v>
      </c>
      <c r="C7" s="18">
        <v>209500000</v>
      </c>
      <c r="D7" s="18">
        <v>176500000</v>
      </c>
      <c r="E7" s="18">
        <v>176600000</v>
      </c>
      <c r="F7" s="8" t="s">
        <v>87</v>
      </c>
    </row>
    <row r="8" spans="1:6" x14ac:dyDescent="0.25">
      <c r="A8" t="s">
        <v>88</v>
      </c>
      <c r="B8" s="18">
        <v>234900000</v>
      </c>
      <c r="C8" s="18">
        <v>191800000</v>
      </c>
      <c r="D8" s="18">
        <v>161400000</v>
      </c>
      <c r="E8" s="18">
        <v>143000000</v>
      </c>
      <c r="F8" s="8" t="s">
        <v>89</v>
      </c>
    </row>
    <row r="9" spans="1:6" x14ac:dyDescent="0.25">
      <c r="A9" t="s">
        <v>90</v>
      </c>
      <c r="B9" s="18">
        <v>124100000</v>
      </c>
      <c r="C9" s="18">
        <v>330900000</v>
      </c>
      <c r="D9" s="18">
        <v>280400000</v>
      </c>
      <c r="E9" s="18">
        <v>312400000</v>
      </c>
      <c r="F9" s="8" t="s">
        <v>91</v>
      </c>
    </row>
    <row r="10" spans="1:6" x14ac:dyDescent="0.25">
      <c r="A10" t="s">
        <v>92</v>
      </c>
      <c r="B10" s="18">
        <v>4608300000</v>
      </c>
      <c r="C10" s="18">
        <v>5022300000</v>
      </c>
      <c r="D10" s="18">
        <v>866300000</v>
      </c>
      <c r="E10" s="18">
        <v>865700000</v>
      </c>
      <c r="F10" s="8" t="s">
        <v>93</v>
      </c>
    </row>
    <row r="11" spans="1:6" x14ac:dyDescent="0.25">
      <c r="A11" t="s">
        <v>94</v>
      </c>
      <c r="B11" s="18">
        <v>1124500000</v>
      </c>
      <c r="C11" s="18">
        <v>1663100000</v>
      </c>
      <c r="D11" s="18">
        <v>1502800000</v>
      </c>
      <c r="E11" s="18">
        <v>1595400000</v>
      </c>
      <c r="F11" s="8" t="s">
        <v>95</v>
      </c>
    </row>
    <row r="12" spans="1:6" x14ac:dyDescent="0.25">
      <c r="A12" t="s">
        <v>32</v>
      </c>
      <c r="B12" s="34">
        <v>360000000</v>
      </c>
      <c r="C12" s="34">
        <v>362000000</v>
      </c>
      <c r="D12" s="34">
        <v>362100000</v>
      </c>
      <c r="E12" s="34">
        <v>362300000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2026-09-19T00:07:53Z</dcterms:modified>
</cp:coreProperties>
</file>