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<sst xmlns="http://schemas.openxmlformats.org/spreadsheetml/2006/main" count="116" uniqueCount="104">
  <si>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Paladin Energy Ltd (PDN.AX)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</si>
  <si>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</si>
  <si>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</si>
  <si>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</si>
  <si>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</si>
  <si>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</si>
  <si>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</si>
  <si>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</si>
  <si>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</si>
  <si>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</si>
  <si>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</si>
  <si>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</si>
  <si>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</si>
  <si>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</si>
  <si>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</si>
  <si>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</si>
  <si>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</si>
  <si>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</si>
  <si>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</si>
  <si>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</si>
  <si>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</si>
  <si>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</si>
  <si>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Implied cost of debt of 14.9%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</si>
  <si>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</si>
  <si>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</si>
  <si>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</si>
  <si>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</si>
  <si>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</si>
  <si>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</si>
  <si>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</si>
  <si>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</si>
  <si>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</si>
  <si>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</si>
  <si>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</si>
  <si>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</si>
  <si>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</si>
  <si>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</si>
  <si>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</si>
  <si>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</si>
  <si>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</si>
  <si>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</si>
  <si>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</si>
  <si>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</si>
  <si>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</si>
  <si>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</si>
  <si>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</si>
  <si>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</si>
  <si>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</si>
  <si>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</si>
  <si>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</si>
  <si>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</si>
  <si>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</si>
  <si>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</si>
  <si>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</si>
  <si>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</si>
  <si>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</si>
  <si>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</si>
  <si>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</si>
  <si>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</si>
  <si>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</si>
  <si>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</si>
  <si>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</si>
  <si>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</si>
  <si>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</si>
  <si>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</si>
  <si>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</si>
  <si>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</si>
  <si>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</si>
  <si>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</si>
  <si>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</si>
  <si>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</si>
  <si>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</si>
  <si>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</si>
  <si>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</si>
  <si>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</si>
  <si>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</si>
  <si>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</si>
  <si>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</si>
  <si>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</si>
  <si>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</si>
  <si>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</si>
  <si>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</si>
  <si>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</si>
  <si>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</si>
  <si>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</si>
  <si>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</si>
  <si>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</si>
  <si>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</si>
  <si>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</si>
  <si>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</si>
  <si>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</si>
  <si>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</si>
  <si>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</si>
  <si>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</si>
  <si>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</si>
  <si>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</si>
  <si>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</si>
  <si>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</si>
  <si>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Only 3 year(s) of history available to anchor assumptions on.</t>
  </si>
  <si>
    <t>Adjusted: Reports in USD, trades in AUD. Modelled in USD, converted at the end.</t>
  </si>
  <si>
    <t>Adjusted: Free cashflow is negative in at least one forecast year, so terminal value carries most of the valuation.</t>
  </si>
  <si>
    <t>Adjusted: Capital expenditure runs at 14.5% of revenue against depreciation of 8.4%. A perpetuity has to be a steady state, so the terminal year uses maintenance capex at depreciation and then charges the reinvestment terminal growth requires (g/ROIC of NOPAT). The bridge is shown under Terminal Value.</t>
  </si>
  <si>
    <t>Current EV/EBITDA of 73.1x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</si>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</sst>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-0.05852430859727131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0.0838867177721075</v>
      </c>
    </row>
    <row r="10" spans="1:2" x14ac:dyDescent="0.25">
      <c r="A10" t="s">
        <v>8</v>
      </c>
      <c r="B10" s="6">
        <v>0.14527472232190466</v>
      </c>
    </row>
    <row r="11" spans="1:2" x14ac:dyDescent="0.25">
      <c r="A11" t="s">
        <v>9</v>
      </c>
      <c r="B11" s="6">
        <v>-0.04465323220607417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0.12582397960179756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1.2492400000000001</v>
      </c>
      <c r="C19" s="8" t="s">
        <v>19</v>
      </c>
    </row>
    <row r="20" spans="1:2" x14ac:dyDescent="0.25">
      <c r="A20" t="s">
        <v>20</v>
      </c>
      <c r="B20" s="10">
        <f>B17+B19*B18</f>
        <v>0.1284344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4417193472</v>
      </c>
    </row>
    <row r="23" spans="1:2" x14ac:dyDescent="0.25">
      <c r="A23" t="s">
        <v>24</v>
      </c>
      <c r="B23" s="11">
        <v>155008000</v>
      </c>
    </row>
    <row r="24" spans="1:2" x14ac:dyDescent="0.25">
      <c r="A24" t="s">
        <v>25</v>
      </c>
      <c r="B24" s="10">
        <f>B22/(B22+B23)</f>
        <v>0.9660977319242681</v>
      </c>
    </row>
    <row r="25" spans="1:2" x14ac:dyDescent="0.25">
      <c r="A25" t="s">
        <v>26</v>
      </c>
      <c r="B25" s="10">
        <f>1-B24</f>
        <v>0.033902268075731934</v>
      </c>
    </row>
    <row r="26" spans="1:2" x14ac:dyDescent="0.25">
      <c r="A26" t="s">
        <v>27</v>
      </c>
      <c r="B26" s="12">
        <f>B24*B20+B25*B21*(1-B8)</f>
        <v>0.12582397960179756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304320000</v>
      </c>
      <c r="C29" s="8" t="s">
        <v>30</v>
      </c>
    </row>
    <row r="30" spans="1:2" x14ac:dyDescent="0.25">
      <c r="A30" t="s">
        <v>31</v>
      </c>
      <c r="B30" s="11">
        <v>-109972000</v>
      </c>
    </row>
    <row r="31" spans="1:2" x14ac:dyDescent="0.25">
      <c r="A31" t="s">
        <v>32</v>
      </c>
      <c r="B31" s="13">
        <v>440991736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456480000</v>
      </c>
      <c r="C6" s="18">
        <f>B6*(1+C5)</f>
        <v>684720000</v>
      </c>
      <c r="D6" s="18">
        <f>C6*(1+D5)</f>
        <v>1027080000</v>
      </c>
      <c r="E6" s="18">
        <f>D6*(1+E5)</f>
        <v>1540620000</v>
      </c>
      <c r="F6" s="18">
        <f>E6*(1+F5)</f>
        <v>2310930000</v>
      </c>
    </row>
    <row r="7" spans="1:6" x14ac:dyDescent="0.25">
      <c r="A7" t="s">
        <v>5</v>
      </c>
      <c r="B7" s="10">
        <f>Assumptions!B7</f>
        <v>-0.05852430859727131</v>
      </c>
      <c r="C7" s="10">
        <f>Assumptions!B7</f>
        <v>-0.05852430859727131</v>
      </c>
      <c r="D7" s="10">
        <f>Assumptions!B7</f>
        <v>-0.05852430859727131</v>
      </c>
      <c r="E7" s="10">
        <f>Assumptions!B7</f>
        <v>-0.05852430859727131</v>
      </c>
      <c r="F7" s="10">
        <f>Assumptions!B7</f>
        <v>-0.05852430859727131</v>
      </c>
    </row>
    <row r="8" spans="1:6" x14ac:dyDescent="0.25">
      <c r="A8" t="s">
        <v>44</v>
      </c>
      <c r="B8" s="18">
        <f>B6*B7</f>
        <v>-26715176.38848241</v>
      </c>
      <c r="C8" s="18">
        <f>C6*C7</f>
        <v>-40072764.58272361</v>
      </c>
      <c r="D8" s="18">
        <f>D6*D7</f>
        <v>-60109146.87408542</v>
      </c>
      <c r="E8" s="18">
        <f>E6*E7</f>
        <v>-90163720.31112812</v>
      </c>
      <c r="F8" s="18">
        <f>F6*F7</f>
        <v>-135245580.4666922</v>
      </c>
    </row>
    <row r="9" spans="1:6" x14ac:dyDescent="0.25">
      <c r="A9" t="s">
        <v>45</v>
      </c>
      <c r="B9" s="18">
        <f>B8*(1-Assumptions!B8)</f>
        <v>-18700623.471937686</v>
      </c>
      <c r="C9" s="18">
        <f>C8*(1-Assumptions!B8)</f>
        <v>-28050935.207906526</v>
      </c>
      <c r="D9" s="18">
        <f>D8*(1-Assumptions!B8)</f>
        <v>-42076402.811859794</v>
      </c>
      <c r="E9" s="18">
        <f>E8*(1-Assumptions!B8)</f>
        <v>-63114604.21778968</v>
      </c>
      <c r="F9" s="18">
        <f>F8*(1-Assumptions!B8)</f>
        <v>-94671906.32668453</v>
      </c>
    </row>
    <row r="10" spans="1:6" x14ac:dyDescent="0.25">
      <c r="A10" t="s">
        <v>46</v>
      </c>
      <c r="B10" s="18">
        <f>B6*Assumptions!B9</f>
        <v>38292608.928611636</v>
      </c>
      <c r="C10" s="18">
        <f>C6*Assumptions!B9</f>
        <v>57438913.39291745</v>
      </c>
      <c r="D10" s="18">
        <f>D6*Assumptions!B9</f>
        <v>86158370.08937617</v>
      </c>
      <c r="E10" s="18">
        <f>E6*Assumptions!B9</f>
        <v>129237555.13406426</v>
      </c>
      <c r="F10" s="18">
        <f>F6*Assumptions!B9</f>
        <v>193856332.7010964</v>
      </c>
    </row>
    <row r="11" spans="1:6" x14ac:dyDescent="0.25">
      <c r="A11" t="s">
        <v>47</v>
      </c>
      <c r="B11" s="18">
        <f>-B6*Assumptions!B10</f>
        <v>-66315005.24550304</v>
      </c>
      <c r="C11" s="18">
        <f>-C6*Assumptions!B10</f>
        <v>-99472507.86825456</v>
      </c>
      <c r="D11" s="18">
        <f>-D6*Assumptions!B10</f>
        <v>-149208761.80238184</v>
      </c>
      <c r="E11" s="18">
        <f>-E6*Assumptions!B10</f>
        <v>-223813142.70357275</v>
      </c>
      <c r="F11" s="18">
        <f>-F6*Assumptions!B10</f>
        <v>-335719714.0553591</v>
      </c>
    </row>
    <row r="12" spans="1:6" x14ac:dyDescent="0.25">
      <c r="A12" t="s">
        <v>48</v>
      </c>
      <c r="B12" s="18">
        <f>-(B6-Assumptions!B29)*Assumptions!B11</f>
        <v>6794435.812476246</v>
      </c>
      <c r="C12" s="18">
        <f>-(C6-B6)*Assumptions!B11</f>
        <v>10191653.71871437</v>
      </c>
      <c r="D12" s="18">
        <f>-(D6-C6)*Assumptions!B11</f>
        <v>15287480.578071553</v>
      </c>
      <c r="E12" s="18">
        <f>-(E6-D6)*Assumptions!B11</f>
        <v>22931220.86710733</v>
      </c>
      <c r="F12" s="18">
        <f>-(F6-E6)*Assumptions!B11</f>
        <v>34396831.300661</v>
      </c>
    </row>
    <row r="13" spans="1:6" x14ac:dyDescent="0.25">
      <c r="A13" s="19" t="s">
        <v>49</v>
      </c>
      <c r="B13" s="20">
        <f>B9+B10+B11+B12</f>
        <v>-39928583.97635284</v>
      </c>
      <c r="C13" s="20">
        <f>C9+C10+C11+C12</f>
        <v>-59892875.96452926</v>
      </c>
      <c r="D13" s="20">
        <f>D9+D10+D11+D12</f>
        <v>-89839313.94679393</v>
      </c>
      <c r="E13" s="20">
        <f>E9+E10+E11+E12</f>
        <v>-134758970.92019084</v>
      </c>
      <c r="F13" s="20">
        <f>F9+F10+F11+F12</f>
        <v>-202138456.38028628</v>
      </c>
    </row>
    <row r="14" spans="1:6" x14ac:dyDescent="0.25">
      <c r="A14" t="s">
        <v>50</v>
      </c>
      <c r="B14" s="21">
        <f>1/(1+Assumptions!$B$26)^(1-0.5*Assumptions!$B$32)</f>
        <v>0.9424639620545349</v>
      </c>
      <c r="C14" s="21">
        <f>1/(1+Assumptions!$B$26)^(2-0.5*Assumptions!$B$32)</f>
        <v>0.837132606100541</v>
      </c>
      <c r="D14" s="21">
        <f>1/(1+Assumptions!$B$26)^(3-0.5*Assumptions!$B$32)</f>
        <v>0.7435732594687081</v>
      </c>
      <c r="E14" s="21">
        <f>1/(1+Assumptions!$B$26)^(4-0.5*Assumptions!$B$32)</f>
        <v>0.6604702626175266</v>
      </c>
      <c r="F14" s="21">
        <f>1/(1+Assumptions!$B$26)^(5-0.5*Assumptions!$B$32)</f>
        <v>0.5866549963264542</v>
      </c>
    </row>
    <row r="15" spans="1:6" x14ac:dyDescent="0.25">
      <c r="A15" s="19" t="s">
        <v>51</v>
      </c>
      <c r="B15" s="20">
        <f>B13*B14</f>
        <v>-37631251.453580715</v>
      </c>
      <c r="C15" s="20">
        <f>C13*C14</f>
        <v>-50138279.34304283</v>
      </c>
      <c r="D15" s="20">
        <f>D13*D14</f>
        <v>-66802111.49985013</v>
      </c>
      <c r="E15" s="20">
        <f>E13*E14</f>
        <v>-89004292.91372608</v>
      </c>
      <c r="F15" s="20">
        <f>F13*F14</f>
        <v>-118585535.38521197</v>
      </c>
    </row>
    <row r="17" spans="1:2" x14ac:dyDescent="0.25">
      <c r="A17" s="22" t="s">
        <v>52</v>
      </c>
      <c r="B17" s="23">
        <f>SUM(B15:F15)</f>
        <v>-362161470.5954118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-202138456.38028628</v>
      </c>
    </row>
    <row r="5" spans="1:2" x14ac:dyDescent="0.25">
      <c r="A5" t="s">
        <v>56</v>
      </c>
      <c r="B5" s="18">
        <f>IF(Assumptions!$B$33=0,B4,B4-Forecast!F11-Forecast!F10-Forecast!F12)</f>
        <v>-94671906.32668453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0.19869026618867844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-362161470.5954118</v>
      </c>
    </row>
    <row r="12" spans="1:2" x14ac:dyDescent="0.25">
      <c r="A12" t="s">
        <v>63</v>
      </c>
      <c r="B12" s="18">
        <f>-Assumptions!B30</f>
        <v>109972000</v>
      </c>
    </row>
    <row r="13" spans="1:2" x14ac:dyDescent="0.25">
      <c r="A13" t="s">
        <v>64</v>
      </c>
      <c r="B13" s="18">
        <f>B11+B12</f>
        <v>-252189470.59541178</v>
      </c>
    </row>
    <row r="14" spans="1:2" x14ac:dyDescent="0.25">
      <c r="A14" s="19" t="s">
        <v>65</v>
      </c>
      <c r="B14" s="24">
        <f>B13/Assumptions!B31</f>
        <v>-0.5718689263497032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58610752.23440418</v>
      </c>
    </row>
    <row r="18" spans="1:2" x14ac:dyDescent="0.25">
      <c r="A18" t="s">
        <v>60</v>
      </c>
      <c r="B18" s="18">
        <f>B17*Assumptions!B13</f>
        <v>1172215044.6880836</v>
      </c>
    </row>
    <row r="19" spans="1:2" x14ac:dyDescent="0.25">
      <c r="A19" t="s">
        <v>61</v>
      </c>
      <c r="B19" s="18">
        <f>B18/(1+Assumptions!B26)^(5-0.5*Assumptions!B32)</f>
        <v>687685812.7353021</v>
      </c>
    </row>
    <row r="20" spans="1:2" x14ac:dyDescent="0.25">
      <c r="A20" t="s">
        <v>62</v>
      </c>
      <c r="B20" s="18">
        <f>Forecast!B17+B19</f>
        <v>325524342.1398903</v>
      </c>
    </row>
    <row r="21" spans="1:2" x14ac:dyDescent="0.25">
      <c r="A21" t="s">
        <v>63</v>
      </c>
      <c r="B21" s="18">
        <f>-Assumptions!B30</f>
        <v>109972000</v>
      </c>
    </row>
    <row r="22" spans="1:2" x14ac:dyDescent="0.25">
      <c r="A22" t="s">
        <v>64</v>
      </c>
      <c r="B22" s="18">
        <f>B20+B21</f>
        <v>435496342.1398903</v>
      </c>
    </row>
    <row r="23" spans="1:2" x14ac:dyDescent="0.25">
      <c r="A23" s="19" t="s">
        <v>65</v>
      </c>
      <c r="B23" s="25">
        <f>B22/Assumptions!B31</f>
        <v>0.9875385559150032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9.83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-0.8030183463802532</v>
      </c>
    </row>
    <row r="29" spans="1:2" x14ac:dyDescent="0.25">
      <c r="A29" s="19" t="s">
        <v>73</v>
      </c>
      <c r="B29" s="12">
        <f>B28/B26-1</f>
        <v>-1.0816905744028742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0.105824</v>
      </c>
      <c r="B5" s="31">
        <v>-0.618334016684514</v>
      </c>
      <c r="C5" s="31">
        <v>-0.618334016684514</v>
      </c>
      <c r="D5" s="31">
        <v>-0.618334016684514</v>
      </c>
      <c r="E5" s="31">
        <v>-0.618334016684514</v>
      </c>
      <c r="F5" s="31">
        <v>-0.618334016684514</v>
      </c>
    </row>
    <row r="6" spans="1:6" x14ac:dyDescent="0.25">
      <c r="A6" s="30">
        <v>0.115824</v>
      </c>
      <c r="B6" s="31">
        <v>-0.5946170251160922</v>
      </c>
      <c r="C6" s="31">
        <v>-0.5946170251160922</v>
      </c>
      <c r="D6" s="31">
        <v>-0.5946170251160922</v>
      </c>
      <c r="E6" s="31">
        <v>-0.5946170251160922</v>
      </c>
      <c r="F6" s="31">
        <v>-0.5946170251160922</v>
      </c>
    </row>
    <row r="7" spans="1:6" x14ac:dyDescent="0.25">
      <c r="A7" s="30">
        <v>0.125824</v>
      </c>
      <c r="B7" s="31">
        <v>-0.5718688809015696</v>
      </c>
      <c r="C7" s="31">
        <v>-0.5718688809015696</v>
      </c>
      <c r="D7" s="32">
        <v>-0.5718688809015696</v>
      </c>
      <c r="E7" s="31">
        <v>-0.5718688809015696</v>
      </c>
      <c r="F7" s="31">
        <v>-0.5718688809015696</v>
      </c>
    </row>
    <row r="8" spans="1:6" x14ac:dyDescent="0.25">
      <c r="A8" s="30">
        <v>0.135824</v>
      </c>
      <c r="B8" s="31">
        <v>-0.5500401345229069</v>
      </c>
      <c r="C8" s="31">
        <v>-0.5500401345229069</v>
      </c>
      <c r="D8" s="31">
        <v>-0.5500401345229069</v>
      </c>
      <c r="E8" s="31">
        <v>-0.5500401345229069</v>
      </c>
      <c r="F8" s="31">
        <v>-0.5500401345229069</v>
      </c>
    </row>
    <row r="9" spans="1:6" x14ac:dyDescent="0.25">
      <c r="A9" s="30">
        <v>0.145824</v>
      </c>
      <c r="B9" s="31">
        <v>-0.5290843158415771</v>
      </c>
      <c r="C9" s="31">
        <v>-0.5290843158415771</v>
      </c>
      <c r="D9" s="31">
        <v>-0.5290843158415771</v>
      </c>
      <c r="E9" s="31">
        <v>-0.5290843158415771</v>
      </c>
      <c r="F9" s="31">
        <v>-0.5290843158415771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304320000</v>
      </c>
      <c r="C5" s="18">
        <v>177676000</v>
      </c>
      <c r="D5" s="18">
        <v>4700000</v>
      </c>
      <c r="E5" s="8" t="s">
        <v>83</v>
      </c>
    </row>
    <row r="6" spans="1:5" x14ac:dyDescent="0.25">
      <c r="A6" t="s">
        <v>44</v>
      </c>
      <c r="B6" s="18">
        <v>14120000</v>
      </c>
      <c r="C6" s="18">
        <v>-39439000</v>
      </c>
      <c r="D6" s="18">
        <v>0</v>
      </c>
      <c r="E6" s="8" t="s">
        <v>84</v>
      </c>
    </row>
    <row r="7" spans="1:5" x14ac:dyDescent="0.25">
      <c r="A7" t="s">
        <v>85</v>
      </c>
      <c r="B7" s="18">
        <v>44808000</v>
      </c>
      <c r="C7" s="18">
        <v>18553000</v>
      </c>
      <c r="D7" s="18">
        <v>0</v>
      </c>
      <c r="E7" s="8" t="s">
        <v>86</v>
      </c>
    </row>
    <row r="8" spans="1:5" x14ac:dyDescent="0.25">
      <c r="A8" t="s">
        <v>87</v>
      </c>
      <c r="B8" s="18">
        <v>49084000</v>
      </c>
      <c r="C8" s="18">
        <v>48778000</v>
      </c>
      <c r="D8" s="18">
        <v>0</v>
      </c>
      <c r="E8" s="8" t="s">
        <v>88</v>
      </c>
    </row>
    <row r="9" spans="1:5" x14ac:dyDescent="0.25">
      <c r="A9" t="s">
        <v>89</v>
      </c>
      <c r="B9" s="18">
        <v>-18800000</v>
      </c>
      <c r="C9" s="18">
        <v>10230000</v>
      </c>
      <c r="D9" s="18">
        <v>0</v>
      </c>
      <c r="E9" s="8" t="s">
        <v>90</v>
      </c>
    </row>
    <row r="10" spans="1:5" x14ac:dyDescent="0.25">
      <c r="A10" t="s">
        <v>91</v>
      </c>
      <c r="B10" s="18">
        <v>155008000</v>
      </c>
      <c r="C10" s="18">
        <v>197088000</v>
      </c>
      <c r="D10" s="18">
        <v>0</v>
      </c>
      <c r="E10" s="8" t="s">
        <v>92</v>
      </c>
    </row>
    <row r="11" spans="1:5" x14ac:dyDescent="0.25">
      <c r="A11" t="s">
        <v>93</v>
      </c>
      <c r="B11" s="18">
        <v>264980000</v>
      </c>
      <c r="C11" s="18">
        <v>89047000</v>
      </c>
      <c r="D11" s="18">
        <v>0</v>
      </c>
      <c r="E11" s="8" t="s">
        <v>94</v>
      </c>
    </row>
    <row r="12" spans="1:5" x14ac:dyDescent="0.25">
      <c r="A12" t="s">
        <v>32</v>
      </c>
      <c r="B12" s="34">
        <v>440991736</v>
      </c>
      <c r="C12" s="34">
        <v>352089348</v>
      </c>
      <c r="D12" s="34">
        <v>0</v>
      </c>
      <c r="E12" s="8" t="s">
        <v>95</v>
      </c>
    </row>
    <row r="15" spans="1:1" x14ac:dyDescent="0.25">
      <c r="A15" s="19" t="s">
        <v>96</v>
      </c>
    </row>
    <row r="16" ht="22" customHeight="1" spans="1:5" x14ac:dyDescent="0.25">
      <c r="A16" s="35" t="s">
        <v>97</v>
      </c>
      <c r="B16" s="35"/>
      <c r="C16" s="35"/>
      <c r="D16" s="35"/>
      <c r="E16" s="35"/>
    </row>
    <row r="17" ht="22" customHeight="1" spans="1:5" x14ac:dyDescent="0.25">
      <c r="A17" s="35" t="s">
        <v>98</v>
      </c>
      <c r="B17" s="35"/>
      <c r="C17" s="35"/>
      <c r="D17" s="35"/>
      <c r="E17" s="35"/>
    </row>
    <row r="18" ht="22" customHeight="1" spans="1:5" x14ac:dyDescent="0.25">
      <c r="A18" s="35" t="s">
        <v>99</v>
      </c>
      <c r="B18" s="35"/>
      <c r="C18" s="35"/>
      <c r="D18" s="35"/>
      <c r="E18" s="35"/>
    </row>
    <row r="19" ht="22" customHeight="1" spans="1:5" x14ac:dyDescent="0.25">
      <c r="A19" s="35" t="s">
        <v>100</v>
      </c>
      <c r="B19" s="35"/>
      <c r="C19" s="35"/>
      <c r="D19" s="35"/>
      <c r="E19" s="35"/>
    </row>
    <row r="20" ht="54" customHeight="1" spans="1:5" x14ac:dyDescent="0.25">
      <c r="A20" s="35" t="s">
        <v>101</v>
      </c>
      <c r="B20" s="35"/>
      <c r="C20" s="35"/>
      <c r="D20" s="35"/>
      <c r="E20" s="35"/>
    </row>
    <row r="21" ht="38" customHeight="1" spans="1:5" x14ac:dyDescent="0.25">
      <c r="A21" s="35" t="s">
        <v>102</v>
      </c>
      <c r="B21" s="35"/>
      <c r="C21" s="35"/>
      <c r="D21" s="35"/>
      <c r="E21" s="35"/>
    </row>
    <row r="23" spans="1:1" x14ac:dyDescent="0.25">
      <c r="A23" s="36" t="s">
        <v>103</v>
      </c>
    </row>
  </sheetData>
  <mergeCells count="6">
    <mergeCell ref="A16:E16"/>
    <mergeCell ref="A17:E17"/>
    <mergeCell ref="A18:E18"/>
    <mergeCell ref="A19:E19"/>
    <mergeCell ref="A20:E20"/>
    <mergeCell ref="A21:E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2026-09-19T01:04:19Z</dcterms:modified>
</cp:coreProperties>
</file>