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<sst xmlns="http://schemas.openxmlformats.org/spreadsheetml/2006/main" count="70" uniqueCount="67">
  <si>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Principal Financial Group, Inc. (PFG)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</si>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</sst>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0.91357</v>
      </c>
    </row>
    <row r="9" spans="1:2" x14ac:dyDescent="0.25">
      <c r="A9" t="s">
        <v>8</v>
      </c>
      <c r="B9" s="8">
        <f>B6+B8*B7</f>
        <v>0.087584011</v>
      </c>
    </row>
    <row r="10" spans="1:2" x14ac:dyDescent="0.25">
      <c r="A10" t="s">
        <v>9</v>
      </c>
      <c r="B10" s="8">
        <f>MEDIAN('Source data'!B9:E9)</f>
        <v>0.10689673834608168</v>
      </c>
    </row>
    <row r="11" spans="1:2" x14ac:dyDescent="0.25">
      <c r="A11" t="s">
        <v>10</v>
      </c>
      <c r="B11" s="8">
        <f>IFERROR(MIN(MAX(MEDIAN('Source data'!B10:E10),0),1),0)</f>
        <v>0.5771664838410261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11883900000</v>
      </c>
    </row>
    <row r="15" spans="1:2" x14ac:dyDescent="0.25">
      <c r="A15" t="s">
        <v>14</v>
      </c>
      <c r="B15" s="10">
        <f>'Source data'!B8</f>
        <v>225700000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0.04519952374079954</v>
      </c>
    </row>
    <row r="18" spans="1:2" x14ac:dyDescent="0.25">
      <c r="A18" t="s">
        <v>17</v>
      </c>
      <c r="B18" s="8">
        <f>MIN(B10,B12)</f>
        <v>0.10689673834608168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0.10689673834608168</v>
      </c>
      <c r="C22" s="8">
        <f>$B$10+($B$18-$B$10)*C21/$B$16</f>
        <v>0.10689673834608168</v>
      </c>
      <c r="D22" s="8">
        <f>$B$10+($B$18-$B$10)*D21/$B$16</f>
        <v>0.10689673834608168</v>
      </c>
      <c r="E22" s="8">
        <f>$B$10+($B$18-$B$10)*E21/$B$16</f>
        <v>0.10689673834608168</v>
      </c>
      <c r="F22" s="8">
        <f>$B$10+($B$18-$B$10)*F21/$B$16</f>
        <v>0.10689673834608168</v>
      </c>
      <c r="G22" s="8">
        <f>$B$10+($B$18-$B$10)*G21/$B$16</f>
        <v>0.10689673834608168</v>
      </c>
      <c r="H22" s="8">
        <f>$B$10+($B$18-$B$10)*H21/$B$16</f>
        <v>0.10689673834608168</v>
      </c>
      <c r="I22" s="8">
        <f>$B$10+($B$18-$B$10)*I21/$B$16</f>
        <v>0.10689673834608168</v>
      </c>
      <c r="J22" s="8">
        <f>$B$10+($B$18-$B$10)*J21/$B$16</f>
        <v>0.10689673834608168</v>
      </c>
      <c r="K22" s="8">
        <f>$B$10+($B$18-$B$10)*K21/$B$16</f>
        <v>0.10689673834608168</v>
      </c>
    </row>
    <row r="23" spans="1:11" x14ac:dyDescent="0.25">
      <c r="A23" t="s">
        <v>31</v>
      </c>
      <c r="B23" s="8">
        <f>$B$17+($B$13-$B$17)*B21/$B$16</f>
        <v>0.043179571366719585</v>
      </c>
      <c r="C23" s="8">
        <f>$B$17+($B$13-$B$17)*C21/$B$16</f>
        <v>0.04115961899263963</v>
      </c>
      <c r="D23" s="8">
        <f>$B$17+($B$13-$B$17)*D21/$B$16</f>
        <v>0.03913966661855968</v>
      </c>
      <c r="E23" s="8">
        <f>$B$17+($B$13-$B$17)*E21/$B$16</f>
        <v>0.037119714244479726</v>
      </c>
      <c r="F23" s="8">
        <f>$B$17+($B$13-$B$17)*F21/$B$16</f>
        <v>0.03509976187039977</v>
      </c>
      <c r="G23" s="8">
        <f>$B$17+($B$13-$B$17)*G21/$B$16</f>
        <v>0.03307980949631982</v>
      </c>
      <c r="H23" s="8">
        <f>$B$17+($B$13-$B$17)*H21/$B$16</f>
        <v>0.031059857122239864</v>
      </c>
      <c r="I23" s="8">
        <f>$B$17+($B$13-$B$17)*I21/$B$16</f>
        <v>0.029039904748159907</v>
      </c>
      <c r="J23" s="8">
        <f>$B$17+($B$13-$B$17)*J21/$B$16</f>
        <v>0.027019952374079954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11883900000</v>
      </c>
      <c r="C24" s="9">
        <f>B24*(1+B23)</f>
        <v>12397041708.164959</v>
      </c>
      <c r="D24" s="9">
        <f>C24*(1+C23)</f>
        <v>12907299221.508892</v>
      </c>
      <c r="E24" s="9">
        <f>D24*(1+D23)</f>
        <v>13412486609.984745</v>
      </c>
      <c r="F24" s="9">
        <f>E24*(1+E23)</f>
        <v>13910354280.25529</v>
      </c>
      <c r="G24" s="9">
        <f>F24*(1+F23)</f>
        <v>14398604403.025146</v>
      </c>
      <c r="H24" s="9">
        <f>G24*(1+G23)</f>
        <v>14874907493.69009</v>
      </c>
      <c r="I24" s="9">
        <f>H24*(1+H23)</f>
        <v>15336919995.150642</v>
      </c>
      <c r="J24" s="9">
        <f>I24*(1+I23)</f>
        <v>15782302690.939968</v>
      </c>
      <c r="K24" s="9">
        <f>J24*(1+J23)</f>
        <v>16208739758.00248</v>
      </c>
    </row>
    <row r="25" spans="1:11" x14ac:dyDescent="0.25">
      <c r="A25" t="s">
        <v>33</v>
      </c>
      <c r="B25" s="9">
        <f>(B22-$B$9)*B24</f>
        <v>229510520.50810006</v>
      </c>
      <c r="C25" s="9">
        <f>(C22-$B$9)*C24</f>
        <v>239420686.40779254</v>
      </c>
      <c r="D25" s="9">
        <f>(D22-$B$9)*D24</f>
        <v>249275150.63929355</v>
      </c>
      <c r="E25" s="9">
        <f>(E22-$B$9)*E24</f>
        <v>259031696.93160674</v>
      </c>
      <c r="F25" s="9">
        <f>(F22-$B$9)*F24</f>
        <v>268646879.50197065</v>
      </c>
      <c r="G25" s="9">
        <f>(G22-$B$9)*G24</f>
        <v>278076320.9997158</v>
      </c>
      <c r="H25" s="9">
        <f>(H22-$B$9)*H24</f>
        <v>287275032.7238239</v>
      </c>
      <c r="I25" s="9">
        <f>(I22-$B$9)*I24</f>
        <v>296197754.1950127</v>
      </c>
      <c r="J25" s="9">
        <f>(J22-$B$9)*J24</f>
        <v>304799308.7634548</v>
      </c>
      <c r="K25" s="9">
        <f>(K22-$B$9)*K24</f>
        <v>313034971.5698958</v>
      </c>
    </row>
    <row r="26" spans="1:11" x14ac:dyDescent="0.25">
      <c r="A26" t="s">
        <v>34</v>
      </c>
      <c r="B26" s="14">
        <f>1/(1+$B$9)^B21</f>
        <v>0.9194691995154755</v>
      </c>
      <c r="C26" s="14">
        <f>1/(1+$B$9)^C21</f>
        <v>0.8454236088576292</v>
      </c>
      <c r="D26" s="14">
        <f>1/(1+$B$9)^D21</f>
        <v>0.7773409688878088</v>
      </c>
      <c r="E26" s="14">
        <f>1/(1+$B$9)^E21</f>
        <v>0.7147410784138577</v>
      </c>
      <c r="F26" s="14">
        <f>1/(1+$B$9)^F21</f>
        <v>0.6571824072300174</v>
      </c>
      <c r="G26" s="14">
        <f>1/(1+$B$9)^G21</f>
        <v>0.6042589819114373</v>
      </c>
      <c r="H26" s="14">
        <f>1/(1+$B$9)^H21</f>
        <v>0.5555975223981455</v>
      </c>
      <c r="I26" s="14">
        <f>1/(1+$B$9)^I21</f>
        <v>0.5108548091722043</v>
      </c>
      <c r="J26" s="14">
        <f>1/(1+$B$9)^J21</f>
        <v>0.46971526245819767</v>
      </c>
      <c r="K26" s="14">
        <f>1/(1+$B$9)^K21</f>
        <v>0.4318887163726405</v>
      </c>
    </row>
    <row r="27" spans="1:11" x14ac:dyDescent="0.25">
      <c r="A27" s="15" t="s">
        <v>35</v>
      </c>
      <c r="B27" s="16">
        <f>B25*B26</f>
        <v>211027854.5719629</v>
      </c>
      <c r="C27" s="16">
        <f>C25*C26</f>
        <v>202411900.7380467</v>
      </c>
      <c r="D27" s="16">
        <f>D25*D26</f>
        <v>193771787.11760294</v>
      </c>
      <c r="E27" s="16">
        <f>E25*E26</f>
        <v>185140594.40826815</v>
      </c>
      <c r="F27" s="16">
        <f>F25*F26</f>
        <v>176550002.9659375</v>
      </c>
      <c r="G27" s="16">
        <f>G25*G26</f>
        <v>168030114.62096635</v>
      </c>
      <c r="H27" s="16">
        <f>H25*H26</f>
        <v>159609296.42820275</v>
      </c>
      <c r="I27" s="16">
        <f>I25*I26</f>
        <v>151314047.19652867</v>
      </c>
      <c r="J27" s="16">
        <f>J25*J26</f>
        <v>143168887.3129034</v>
      </c>
      <c r="K27" s="16">
        <f>K25*K26</f>
        <v>135196272.0510683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11883900000</v>
      </c>
    </row>
    <row r="31" spans="1:2" x14ac:dyDescent="0.25">
      <c r="A31" t="s">
        <v>38</v>
      </c>
      <c r="B31" s="9">
        <f>SUM(B27:K27)</f>
        <v>1726220757.4114878</v>
      </c>
    </row>
    <row r="32" spans="1:2" x14ac:dyDescent="0.25">
      <c r="A32" t="s">
        <v>39</v>
      </c>
      <c r="B32" s="9">
        <f>K24*(1+K23)</f>
        <v>16613958251.95254</v>
      </c>
    </row>
    <row r="33" spans="1:2" x14ac:dyDescent="0.25">
      <c r="A33" t="s">
        <v>40</v>
      </c>
      <c r="B33" s="9">
        <f>(B18-B9)*B32</f>
        <v>320860845.85914326</v>
      </c>
    </row>
    <row r="34" spans="1:2" x14ac:dyDescent="0.25">
      <c r="A34" t="s">
        <v>41</v>
      </c>
      <c r="B34" s="9">
        <f>B33/(B9-B13)</f>
        <v>5126882101.87013</v>
      </c>
    </row>
    <row r="35" spans="1:2" x14ac:dyDescent="0.25">
      <c r="A35" t="s">
        <v>42</v>
      </c>
      <c r="B35" s="9">
        <f>B34*K26</f>
        <v>2214242529.9705553</v>
      </c>
    </row>
    <row r="36" spans="1:2" x14ac:dyDescent="0.25">
      <c r="A36" s="15" t="s">
        <v>43</v>
      </c>
      <c r="B36" s="16">
        <f>B30+B31+B35</f>
        <v>15824363287.382042</v>
      </c>
    </row>
    <row r="37" spans="1:2" x14ac:dyDescent="0.25">
      <c r="A37" s="15" t="s">
        <v>44</v>
      </c>
      <c r="B37" s="17">
        <f>B36/B15</f>
        <v>70.11237610714241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111.63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70.11237610714241</v>
      </c>
    </row>
    <row r="43" spans="1:2" x14ac:dyDescent="0.25">
      <c r="A43" s="15" t="s">
        <v>48</v>
      </c>
      <c r="B43" s="21">
        <f>B42/B40-1</f>
        <v>-0.371921740507548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1185100000</v>
      </c>
      <c r="C5" s="9">
        <v>1571000000</v>
      </c>
      <c r="D5" s="9">
        <v>623200000</v>
      </c>
      <c r="E5" s="9">
        <v>4756900000</v>
      </c>
      <c r="F5" s="6" t="s">
        <v>57</v>
      </c>
    </row>
    <row r="6" spans="1:6" x14ac:dyDescent="0.25">
      <c r="A6" t="s">
        <v>37</v>
      </c>
      <c r="B6" s="9">
        <v>11883900000</v>
      </c>
      <c r="C6" s="9">
        <v>11086400000</v>
      </c>
      <c r="D6" s="9">
        <v>10916000000</v>
      </c>
      <c r="E6" s="9">
        <v>9976700000</v>
      </c>
      <c r="F6" s="6" t="s">
        <v>58</v>
      </c>
    </row>
    <row r="7" spans="1:6" x14ac:dyDescent="0.25">
      <c r="A7" t="s">
        <v>59</v>
      </c>
      <c r="B7" s="9">
        <v>684000000</v>
      </c>
      <c r="C7" s="9">
        <v>658400000</v>
      </c>
      <c r="D7" s="9">
        <v>625500000</v>
      </c>
      <c r="E7" s="9">
        <v>642300000</v>
      </c>
      <c r="F7" s="6" t="s">
        <v>60</v>
      </c>
    </row>
    <row r="8" spans="1:6" x14ac:dyDescent="0.25">
      <c r="A8" t="s">
        <v>14</v>
      </c>
      <c r="B8" s="10">
        <v>225700000</v>
      </c>
      <c r="C8" s="10">
        <v>226225161</v>
      </c>
      <c r="D8" s="10">
        <v>236438294</v>
      </c>
      <c r="E8" s="10">
        <v>255300000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0.10689673834608168</v>
      </c>
      <c r="C9" s="8">
        <f>IF(AND(ISNUMBER(C5),N(D6)&gt;0),C5/D6,"")</f>
        <v>0.14391718578233786</v>
      </c>
      <c r="D9" s="8">
        <f>IF(AND(ISNUMBER(D5),N(E6)&gt;0),D5/E6,"")</f>
        <v>0.06246554471919573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0.5771664838410261</v>
      </c>
      <c r="C10" s="8">
        <f>IF(AND(ISNUMBER(C9),N(C5)&gt;0,ISNUMBER(C7)),C7/C5,"")</f>
        <v>0.41909611712285166</v>
      </c>
      <c r="D10" s="8">
        <f>IF(AND(ISNUMBER(D9),N(D5)&gt;0,ISNUMBER(D7)),D7/D5,"")</f>
        <v>1.0036906290115533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