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<sst xmlns="http://schemas.openxmlformats.org/spreadsheetml/2006/main" count="70" uniqueCount="67">
  <si>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Progressive Corporation (PGR)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</si>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</sst>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0.48744999999999994</v>
      </c>
    </row>
    <row r="9" spans="1:2" x14ac:dyDescent="0.25">
      <c r="A9" t="s">
        <v>8</v>
      </c>
      <c r="B9" s="8">
        <f>B6+B8*B7</f>
        <v>0.069559135</v>
      </c>
    </row>
    <row r="10" spans="1:2" x14ac:dyDescent="0.25">
      <c r="A10" t="s">
        <v>9</v>
      </c>
      <c r="B10" s="8">
        <f>MEDIAN('Source data'!B9:E9)</f>
        <v>0.4277915381893545</v>
      </c>
    </row>
    <row r="11" spans="1:2" x14ac:dyDescent="0.25">
      <c r="A11" t="s">
        <v>10</v>
      </c>
      <c r="B11" s="8">
        <f>IFERROR(MIN(MAX(MEDIAN('Source data'!B10:E10),0),1),0)</f>
        <v>0.08058608058608059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30323000000</v>
      </c>
    </row>
    <row r="15" spans="1:2" x14ac:dyDescent="0.25">
      <c r="A15" t="s">
        <v>14</v>
      </c>
      <c r="B15" s="10">
        <f>'Source data'!B8</f>
        <v>588100000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0.40501238437041903</v>
      </c>
      <c r="C22" s="8">
        <f>$B$10+($B$18-$B$10)*C21/$B$16</f>
        <v>0.3822332305514836</v>
      </c>
      <c r="D22" s="8">
        <f>$B$10+($B$18-$B$10)*D21/$B$16</f>
        <v>0.35945407673254814</v>
      </c>
      <c r="E22" s="8">
        <f>$B$10+($B$18-$B$10)*E21/$B$16</f>
        <v>0.3366749229136127</v>
      </c>
      <c r="F22" s="8">
        <f>$B$10+($B$18-$B$10)*F21/$B$16</f>
        <v>0.31389576909467726</v>
      </c>
      <c r="G22" s="8">
        <f>$B$10+($B$18-$B$10)*G21/$B$16</f>
        <v>0.29111661527574184</v>
      </c>
      <c r="H22" s="8">
        <f>$B$10+($B$18-$B$10)*H21/$B$16</f>
        <v>0.26833746145680637</v>
      </c>
      <c r="I22" s="8">
        <f>$B$10+($B$18-$B$10)*I21/$B$16</f>
        <v>0.2455583076378709</v>
      </c>
      <c r="J22" s="8">
        <f>$B$10+($B$18-$B$10)*J21/$B$16</f>
        <v>0.22277915381893545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30323000000</v>
      </c>
      <c r="C24" s="9">
        <f>B24*(1+B23)</f>
        <v>35856947500</v>
      </c>
      <c r="D24" s="9">
        <f>C24*(1+C23)</f>
        <v>41773343837.5</v>
      </c>
      <c r="E24" s="9">
        <f>D24*(1+D23)</f>
        <v>47934912053.53125</v>
      </c>
      <c r="F24" s="9">
        <f>E24*(1+E23)</f>
        <v>54166450620.49031</v>
      </c>
      <c r="G24" s="9">
        <f>F24*(1+F23)</f>
        <v>60260176315.29547</v>
      </c>
      <c r="H24" s="9">
        <f>G24*(1+G23)</f>
        <v>65984893065.24854</v>
      </c>
      <c r="I24" s="9">
        <f>H24*(1+H23)</f>
        <v>71098722277.8053</v>
      </c>
      <c r="J24" s="9">
        <f>I24*(1+I23)</f>
        <v>75364645614.47362</v>
      </c>
      <c r="K24" s="9">
        <f>J24*(1+J23)</f>
        <v>78567643053.08875</v>
      </c>
    </row>
    <row r="25" spans="1:11" x14ac:dyDescent="0.25">
      <c r="A25" t="s">
        <v>33</v>
      </c>
      <c r="B25" s="9">
        <f>(B22-$B$9)*B24</f>
        <v>10171948880.659216</v>
      </c>
      <c r="C25" s="9">
        <f>(C22-$B$9)*C24</f>
        <v>11211538628.799532</v>
      </c>
      <c r="D25" s="9">
        <f>(D22-$B$9)*D24</f>
        <v>12109881077.745762</v>
      </c>
      <c r="E25" s="9">
        <f>(E22-$B$9)*E24</f>
        <v>12804171801.74873</v>
      </c>
      <c r="F25" s="9">
        <f>(F22-$B$9)*F24</f>
        <v>13234848225.466145</v>
      </c>
      <c r="G25" s="9">
        <f>(G22-$B$9)*G24</f>
        <v>13351092825.388802</v>
      </c>
      <c r="H25" s="9">
        <f>(H22-$B$9)*H24</f>
        <v>13116366614.941435</v>
      </c>
      <c r="I25" s="9">
        <f>(I22-$B$9)*I24</f>
        <v>12513316296.503492</v>
      </c>
      <c r="J25" s="9">
        <f>(J22-$B$9)*J24</f>
        <v>11547372419.33205</v>
      </c>
      <c r="K25" s="9">
        <f>(K22-$B$9)*K24</f>
        <v>10248431320.856138</v>
      </c>
    </row>
    <row r="26" spans="1:11" x14ac:dyDescent="0.25">
      <c r="A26" t="s">
        <v>34</v>
      </c>
      <c r="B26" s="14">
        <f>1/(1+$B$9)^B21</f>
        <v>0.9349646665399197</v>
      </c>
      <c r="C26" s="14">
        <f>1/(1+$B$9)^C21</f>
        <v>0.8741589276781033</v>
      </c>
      <c r="D26" s="14">
        <f>1/(1+$B$9)^D21</f>
        <v>0.8173077103194517</v>
      </c>
      <c r="E26" s="14">
        <f>1/(1+$B$9)^E21</f>
        <v>0.7641538308393314</v>
      </c>
      <c r="F26" s="14">
        <f>1/(1+$B$9)^F21</f>
        <v>0.7144568316358978</v>
      </c>
      <c r="G26" s="14">
        <f>1/(1+$B$9)^G21</f>
        <v>0.6679918933476248</v>
      </c>
      <c r="H26" s="14">
        <f>1/(1+$B$9)^H21</f>
        <v>0.6245488178151316</v>
      </c>
      <c r="I26" s="14">
        <f>1/(1+$B$9)^I21</f>
        <v>0.5839310771864257</v>
      </c>
      <c r="J26" s="14">
        <f>1/(1+$B$9)^J21</f>
        <v>0.5459549248639026</v>
      </c>
      <c r="K26" s="14">
        <f>1/(1+$B$9)^K21</f>
        <v>0.5104485642712057</v>
      </c>
    </row>
    <row r="27" spans="1:11" x14ac:dyDescent="0.25">
      <c r="A27" s="15" t="s">
        <v>35</v>
      </c>
      <c r="B27" s="16">
        <f>B25*B26</f>
        <v>9510412793.266653</v>
      </c>
      <c r="C27" s="16">
        <f>C25*C26</f>
        <v>9800666585.373032</v>
      </c>
      <c r="D27" s="16">
        <f>D25*D26</f>
        <v>9897499175.893244</v>
      </c>
      <c r="E27" s="16">
        <f>E25*E26</f>
        <v>9784356933.031237</v>
      </c>
      <c r="F27" s="16">
        <f>F25*F26</f>
        <v>9455727730.348526</v>
      </c>
      <c r="G27" s="16">
        <f>G25*G26</f>
        <v>8918421774.691355</v>
      </c>
      <c r="H27" s="16">
        <f>H25*H26</f>
        <v>8191811263.391533</v>
      </c>
      <c r="I27" s="16">
        <f>I25*I26</f>
        <v>7306914264.191739</v>
      </c>
      <c r="J27" s="16">
        <f>J25*J26</f>
        <v>6304344841.57193</v>
      </c>
      <c r="K27" s="16">
        <f>K25*K26</f>
        <v>5231297053.763071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30323000000</v>
      </c>
    </row>
    <row r="31" spans="1:2" x14ac:dyDescent="0.25">
      <c r="A31" t="s">
        <v>38</v>
      </c>
      <c r="B31" s="9">
        <f>SUM(B27:K27)</f>
        <v>84401452415.52232</v>
      </c>
    </row>
    <row r="32" spans="1:2" x14ac:dyDescent="0.25">
      <c r="A32" t="s">
        <v>39</v>
      </c>
      <c r="B32" s="9">
        <f>K24*(1+K23)</f>
        <v>80531834129.41595</v>
      </c>
    </row>
    <row r="33" spans="1:2" x14ac:dyDescent="0.25">
      <c r="A33" t="s">
        <v>40</v>
      </c>
      <c r="B33" s="9">
        <f>(B18-B9)*B32</f>
        <v>10504642103.87754</v>
      </c>
    </row>
    <row r="34" spans="1:2" x14ac:dyDescent="0.25">
      <c r="A34" t="s">
        <v>41</v>
      </c>
      <c r="B34" s="9">
        <f>B33/(B9-B13)</f>
        <v>235746095696.82047</v>
      </c>
    </row>
    <row r="35" spans="1:2" x14ac:dyDescent="0.25">
      <c r="A35" t="s">
        <v>42</v>
      </c>
      <c r="B35" s="9">
        <f>B34*K26</f>
        <v>120336256080.98425</v>
      </c>
    </row>
    <row r="36" spans="1:2" x14ac:dyDescent="0.25">
      <c r="A36" s="15" t="s">
        <v>43</v>
      </c>
      <c r="B36" s="16">
        <f>B30+B31+B35</f>
        <v>235060708496.5066</v>
      </c>
    </row>
    <row r="37" spans="1:2" x14ac:dyDescent="0.25">
      <c r="A37" s="15" t="s">
        <v>44</v>
      </c>
      <c r="B37" s="17">
        <f>B36/B15</f>
        <v>399.695134324956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231.28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399.695134324956</v>
      </c>
    </row>
    <row r="43" spans="1:2" x14ac:dyDescent="0.25">
      <c r="A43" s="15" t="s">
        <v>48</v>
      </c>
      <c r="B43" s="21">
        <f>B42/B40-1</f>
        <v>0.7281871944178311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11308000000</v>
      </c>
      <c r="C5" s="9">
        <v>8463000000</v>
      </c>
      <c r="D5" s="9">
        <v>3865000000</v>
      </c>
      <c r="E5" s="9">
        <v>695000000</v>
      </c>
      <c r="F5" s="6" t="s">
        <v>57</v>
      </c>
    </row>
    <row r="6" spans="1:6" x14ac:dyDescent="0.25">
      <c r="A6" t="s">
        <v>37</v>
      </c>
      <c r="B6" s="9">
        <v>30323000000</v>
      </c>
      <c r="C6" s="9">
        <v>25591000000</v>
      </c>
      <c r="D6" s="9">
        <v>19783000000</v>
      </c>
      <c r="E6" s="9">
        <v>15397100000</v>
      </c>
      <c r="F6" s="6" t="s">
        <v>58</v>
      </c>
    </row>
    <row r="7" spans="1:6" x14ac:dyDescent="0.25">
      <c r="A7" t="s">
        <v>59</v>
      </c>
      <c r="B7" s="9">
        <v>2871000000</v>
      </c>
      <c r="C7" s="9">
        <v>682000000</v>
      </c>
      <c r="D7" s="9">
        <v>277000000</v>
      </c>
      <c r="E7" s="9">
        <v>261000000</v>
      </c>
      <c r="F7" s="6" t="s">
        <v>60</v>
      </c>
    </row>
    <row r="8" spans="1:6" x14ac:dyDescent="0.25">
      <c r="A8" t="s">
        <v>14</v>
      </c>
      <c r="B8" s="10">
        <v>588100000</v>
      </c>
      <c r="C8" s="10">
        <v>587700000</v>
      </c>
      <c r="D8" s="10">
        <v>587500000</v>
      </c>
      <c r="E8" s="10">
        <v>587100000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0.44187409636200226</v>
      </c>
      <c r="C9" s="8">
        <f>IF(AND(ISNUMBER(C5),N(D6)&gt;0),C5/D6,"")</f>
        <v>0.4277915381893545</v>
      </c>
      <c r="D9" s="8">
        <f>IF(AND(ISNUMBER(D5),N(E6)&gt;0),D5/E6,"")</f>
        <v>0.25102129621811897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0.2538910505836576</v>
      </c>
      <c r="C10" s="8">
        <f>IF(AND(ISNUMBER(C9),N(C5)&gt;0,ISNUMBER(C7)),C7/C5,"")</f>
        <v>0.08058608058608059</v>
      </c>
      <c r="D10" s="8">
        <f>IF(AND(ISNUMBER(D9),N(D5)&gt;0,ISNUMBER(D7)),D7/D5,"")</f>
        <v>0.07166882276843467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