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<sst xmlns="http://schemas.openxmlformats.org/spreadsheetml/2006/main" count="113" uniqueCount="101">
  <si>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PLS Group Limited (PLS.AX)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</si>
  <si>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</si>
  <si>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</si>
  <si>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</si>
  <si>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</si>
  <si>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</si>
  <si>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</si>
  <si>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</si>
  <si>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</si>
  <si>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</si>
  <si>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</si>
  <si>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</si>
  <si>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</si>
  <si>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</si>
  <si>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</si>
  <si>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</si>
  <si>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</si>
  <si>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</si>
  <si>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</si>
  <si>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</si>
  <si>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</si>
  <si>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</si>
  <si>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</si>
  <si>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</si>
  <si>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</si>
  <si>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</si>
  <si>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</si>
  <si>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</si>
  <si>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</si>
  <si>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</si>
  <si>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</si>
  <si>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</si>
  <si>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</si>
  <si>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</si>
  <si>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</si>
  <si>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</si>
  <si>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</si>
  <si>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</si>
  <si>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</si>
  <si>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</si>
  <si>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</si>
  <si>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</si>
  <si>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</si>
  <si>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</si>
  <si>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</si>
  <si>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</si>
  <si>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</si>
  <si>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</si>
  <si>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</si>
  <si>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</si>
  <si>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</si>
  <si>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</si>
  <si>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</si>
  <si>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</si>
  <si>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</si>
  <si>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</si>
  <si>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</si>
  <si>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</si>
  <si>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</si>
  <si>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</si>
  <si>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</si>
  <si>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</si>
  <si>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</si>
  <si>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</si>
  <si>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</si>
  <si>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</si>
  <si>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</si>
  <si>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</si>
  <si>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</si>
  <si>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</si>
  <si>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</si>
  <si>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</si>
  <si>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</si>
  <si>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</si>
  <si>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</si>
  <si>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</si>
  <si>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</si>
  <si>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</si>
  <si>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</si>
  <si>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</si>
  <si>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</si>
  <si>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</si>
  <si>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</si>
  <si>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</si>
  <si>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</si>
  <si>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</si>
  <si>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</si>
  <si>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</si>
  <si>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</si>
  <si>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</si>
  <si>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</si>
  <si>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</si>
  <si>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</si>
  <si>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</si>
  <si>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</si>
  <si>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</si>
  <si>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</si>
  <si>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</si>
  <si>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</si>
  <si>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37.5% of revenue against depreciation of 13.4%.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</si>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</sst>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-0.29074648604026054</v>
      </c>
    </row>
    <row r="7" spans="1:2" x14ac:dyDescent="0.25">
      <c r="A7" t="s">
        <v>5</v>
      </c>
      <c r="B7" s="6">
        <v>0.3973362477111224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0.13381927691399534</v>
      </c>
    </row>
    <row r="10" spans="1:2" x14ac:dyDescent="0.25">
      <c r="A10" t="s">
        <v>8</v>
      </c>
      <c r="B10" s="6">
        <v>0.3749458485590612</v>
      </c>
    </row>
    <row r="11" spans="1:2" x14ac:dyDescent="0.25">
      <c r="A11" t="s">
        <v>9</v>
      </c>
      <c r="B11" s="6">
        <v>0.04342634336541976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17.204093238113085</v>
      </c>
    </row>
    <row r="14" spans="1:3" x14ac:dyDescent="0.25">
      <c r="A14" t="s">
        <v>12</v>
      </c>
      <c r="B14" s="6">
        <v>0.17762070659275428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0.83451</v>
      </c>
      <c r="C19" s="8" t="s">
        <v>19</v>
      </c>
    </row>
    <row r="20" spans="1:2" x14ac:dyDescent="0.25">
      <c r="A20" t="s">
        <v>20</v>
      </c>
      <c r="B20" s="10">
        <f>B17+B19*B18</f>
        <v>0.10355059999999999</v>
      </c>
    </row>
    <row r="21" spans="1:3" x14ac:dyDescent="0.25">
      <c r="A21" t="s">
        <v>21</v>
      </c>
      <c r="B21" s="6">
        <v>0.08915807398585472</v>
      </c>
      <c r="C21" s="8" t="s">
        <v>22</v>
      </c>
    </row>
    <row r="22" spans="1:2" x14ac:dyDescent="0.25">
      <c r="A22" t="s">
        <v>23</v>
      </c>
      <c r="B22" s="11">
        <v>13452198912</v>
      </c>
    </row>
    <row r="23" spans="1:2" x14ac:dyDescent="0.25">
      <c r="A23" t="s">
        <v>24</v>
      </c>
      <c r="B23" s="11">
        <v>1232209000</v>
      </c>
    </row>
    <row r="24" spans="1:2" x14ac:dyDescent="0.25">
      <c r="A24" t="s">
        <v>25</v>
      </c>
      <c r="B24" s="10">
        <f>B22/(B22+B23)</f>
        <v>0.916087253406176</v>
      </c>
    </row>
    <row r="25" spans="1:2" x14ac:dyDescent="0.25">
      <c r="A25" t="s">
        <v>26</v>
      </c>
      <c r="B25" s="10">
        <f>1-B24</f>
        <v>0.08391274659382397</v>
      </c>
    </row>
    <row r="26" spans="1:2" x14ac:dyDescent="0.25">
      <c r="A26" t="s">
        <v>27</v>
      </c>
      <c r="B26" s="12">
        <f>B24*B20+B25*B21*(1-B8)</f>
        <v>0.10009843395097946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1539710000</v>
      </c>
      <c r="C29" s="8" t="s">
        <v>30</v>
      </c>
    </row>
    <row r="30" spans="1:2" x14ac:dyDescent="0.25">
      <c r="A30" t="s">
        <v>31</v>
      </c>
      <c r="B30" s="11">
        <v>-1057768000</v>
      </c>
    </row>
    <row r="31" spans="1:2" x14ac:dyDescent="0.25">
      <c r="A31" t="s">
        <v>32</v>
      </c>
      <c r="B31" s="13">
        <v>3257503098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-0.29074648604026054</v>
      </c>
      <c r="C5" s="10">
        <f>Assumptions!B6</f>
        <v>-0.29074648604026054</v>
      </c>
      <c r="D5" s="10">
        <f>Assumptions!B6</f>
        <v>-0.29074648604026054</v>
      </c>
      <c r="E5" s="10">
        <f>Assumptions!B6</f>
        <v>-0.29074648604026054</v>
      </c>
      <c r="F5" s="10">
        <f>Assumptions!B6</f>
        <v>-0.29074648604026054</v>
      </c>
    </row>
    <row r="6" spans="1:6" x14ac:dyDescent="0.25">
      <c r="A6" t="s">
        <v>43</v>
      </c>
      <c r="B6" s="18">
        <f>Assumptions!B29*(1+B5)</f>
        <v>1092044727.9789505</v>
      </c>
      <c r="C6" s="18">
        <f>B6*(1+C5)</f>
        <v>774536560.7202785</v>
      </c>
      <c r="D6" s="18">
        <f>C6*(1+D5)</f>
        <v>549342777.3811486</v>
      </c>
      <c r="E6" s="18">
        <f>D6*(1+E5)</f>
        <v>389623295.2259825</v>
      </c>
      <c r="F6" s="18">
        <f>E6*(1+F5)</f>
        <v>276341691.25960106</v>
      </c>
    </row>
    <row r="7" spans="1:6" x14ac:dyDescent="0.25">
      <c r="A7" t="s">
        <v>5</v>
      </c>
      <c r="B7" s="10">
        <f>Assumptions!B7</f>
        <v>0.3973362477111224</v>
      </c>
      <c r="C7" s="10">
        <f>Assumptions!B7</f>
        <v>0.3973362477111224</v>
      </c>
      <c r="D7" s="10">
        <f>Assumptions!B7</f>
        <v>0.3973362477111224</v>
      </c>
      <c r="E7" s="10">
        <f>Assumptions!B7</f>
        <v>0.3973362477111224</v>
      </c>
      <c r="F7" s="10">
        <f>Assumptions!B7</f>
        <v>0.3973362477111224</v>
      </c>
    </row>
    <row r="8" spans="1:6" x14ac:dyDescent="0.25">
      <c r="A8" t="s">
        <v>44</v>
      </c>
      <c r="B8" s="18">
        <f>B6*B7</f>
        <v>433908954.54786956</v>
      </c>
      <c r="C8" s="18">
        <f>C6*C7</f>
        <v>307751450.7516734</v>
      </c>
      <c r="D8" s="18">
        <f>D6*D7</f>
        <v>218273797.871832</v>
      </c>
      <c r="E8" s="18">
        <f>E6*E7</f>
        <v>154811458.14593476</v>
      </c>
      <c r="F8" s="18">
        <f>F6*F7</f>
        <v>109800570.69123536</v>
      </c>
    </row>
    <row r="9" spans="1:6" x14ac:dyDescent="0.25">
      <c r="A9" t="s">
        <v>45</v>
      </c>
      <c r="B9" s="18">
        <f>B8*(1-Assumptions!B8)</f>
        <v>303736268.1835087</v>
      </c>
      <c r="C9" s="18">
        <f>C8*(1-Assumptions!B8)</f>
        <v>215426015.52617136</v>
      </c>
      <c r="D9" s="18">
        <f>D8*(1-Assumptions!B8)</f>
        <v>152791658.5102824</v>
      </c>
      <c r="E9" s="18">
        <f>E8*(1-Assumptions!B8)</f>
        <v>108368020.70215432</v>
      </c>
      <c r="F9" s="18">
        <f>F8*(1-Assumptions!B8)</f>
        <v>76860399.48386475</v>
      </c>
    </row>
    <row r="10" spans="1:6" x14ac:dyDescent="0.25">
      <c r="A10" t="s">
        <v>46</v>
      </c>
      <c r="B10" s="18">
        <f>B6*Assumptions!B9</f>
        <v>146136635.8558839</v>
      </c>
      <c r="C10" s="18">
        <f>C6*Assumptions!B9</f>
        <v>103647922.49904051</v>
      </c>
      <c r="D10" s="18">
        <f>D6*Assumptions!B9</f>
        <v>73512653.24707122</v>
      </c>
      <c r="E10" s="18">
        <f>E6*Assumptions!B9</f>
        <v>52139107.63598911</v>
      </c>
      <c r="F10" s="18">
        <f>F6*Assumptions!B9</f>
        <v>36979845.30555036</v>
      </c>
    </row>
    <row r="11" spans="1:6" x14ac:dyDescent="0.25">
      <c r="A11" t="s">
        <v>47</v>
      </c>
      <c r="B11" s="18">
        <f>-B6*Assumptions!B10</f>
        <v>-409457637.19651675</v>
      </c>
      <c r="C11" s="18">
        <f>-C6*Assumptions!B10</f>
        <v>-290409267.99928164</v>
      </c>
      <c r="D11" s="18">
        <f>-D6*Assumptions!B10</f>
        <v>-205973793.8149662</v>
      </c>
      <c r="E11" s="18">
        <f>-E6*Assumptions!B10</f>
        <v>-146087637.0468836</v>
      </c>
      <c r="F11" s="18">
        <f>-F6*Assumptions!B10</f>
        <v>-103613169.92157723</v>
      </c>
    </row>
    <row r="12" spans="1:6" x14ac:dyDescent="0.25">
      <c r="A12" t="s">
        <v>48</v>
      </c>
      <c r="B12" s="18">
        <f>-(B6-Assumptions!B29)*Assumptions!B11</f>
        <v>19440465.815560136</v>
      </c>
      <c r="C12" s="18">
        <f>-(C6-B6)*Assumptions!B11</f>
        <v>13788218.692700218</v>
      </c>
      <c r="D12" s="18">
        <f>-(D6-C6)*Assumptions!B11</f>
        <v>9779342.559043</v>
      </c>
      <c r="E12" s="18">
        <f>-(E6-D6)*Assumptions!B11</f>
        <v>6936033.074217278</v>
      </c>
      <c r="F12" s="18">
        <f>-(F6-E6)*Assumptions!B11</f>
        <v>4919405.8308295775</v>
      </c>
    </row>
    <row r="13" spans="1:6" x14ac:dyDescent="0.25">
      <c r="A13" s="19" t="s">
        <v>49</v>
      </c>
      <c r="B13" s="20">
        <f>B9+B10+B11+B12</f>
        <v>59855732.65843597</v>
      </c>
      <c r="C13" s="20">
        <f>C9+C10+C11+C12</f>
        <v>42452888.71863045</v>
      </c>
      <c r="D13" s="20">
        <f>D9+D10+D11+D12</f>
        <v>30109860.5014304</v>
      </c>
      <c r="E13" s="20">
        <f>E9+E10+E11+E12</f>
        <v>21355524.365477104</v>
      </c>
      <c r="F13" s="20">
        <f>F9+F10+F11+F12</f>
        <v>15146480.698667469</v>
      </c>
    </row>
    <row r="14" spans="1:6" x14ac:dyDescent="0.25">
      <c r="A14" t="s">
        <v>50</v>
      </c>
      <c r="B14" s="21">
        <f>1/(1+Assumptions!$B$26)^(1-0.5*Assumptions!$B$32)</f>
        <v>0.9534199316131475</v>
      </c>
      <c r="C14" s="21">
        <f>1/(1+Assumptions!$B$26)^(2-0.5*Assumptions!$B$32)</f>
        <v>0.8666678382487654</v>
      </c>
      <c r="D14" s="21">
        <f>1/(1+Assumptions!$B$26)^(3-0.5*Assumptions!$B$32)</f>
        <v>0.7878093555102581</v>
      </c>
      <c r="E14" s="21">
        <f>1/(1+Assumptions!$B$26)^(4-0.5*Assumptions!$B$32)</f>
        <v>0.7161262403409285</v>
      </c>
      <c r="F14" s="21">
        <f>1/(1+Assumptions!$B$26)^(5-0.5*Assumptions!$B$32)</f>
        <v>0.6509656029315276</v>
      </c>
    </row>
    <row r="15" spans="1:6" x14ac:dyDescent="0.25">
      <c r="A15" s="19" t="s">
        <v>51</v>
      </c>
      <c r="B15" s="20">
        <f>B13*B14</f>
        <v>57067648.53786086</v>
      </c>
      <c r="C15" s="20">
        <f>C13*C14</f>
        <v>36792553.29319085</v>
      </c>
      <c r="D15" s="20">
        <f>D13*D14</f>
        <v>23720829.79613566</v>
      </c>
      <c r="E15" s="20">
        <f>E13*E14</f>
        <v>15293251.374358213</v>
      </c>
      <c r="F15" s="20">
        <f>F13*F14</f>
        <v>9859837.940298814</v>
      </c>
    </row>
    <row r="17" spans="1:2" x14ac:dyDescent="0.25">
      <c r="A17" s="22" t="s">
        <v>52</v>
      </c>
      <c r="B17" s="23">
        <f>SUM(B15:F15)</f>
        <v>142734120.9418444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15146480.698667469</v>
      </c>
    </row>
    <row r="5" spans="1:2" x14ac:dyDescent="0.25">
      <c r="A5" t="s">
        <v>56</v>
      </c>
      <c r="B5" s="18">
        <f>IF(Assumptions!$B$33=0,B4,B4-Forecast!F11-Forecast!F10-Forecast!F12)</f>
        <v>76860399.48386475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0.14074935563295315</v>
      </c>
    </row>
    <row r="7" spans="1:2" x14ac:dyDescent="0.25">
      <c r="A7" t="s">
        <v>58</v>
      </c>
      <c r="B7" s="18">
        <f>-MAX(Forecast!F9,0)*B6</f>
        <v>-10818051.701045329</v>
      </c>
    </row>
    <row r="8" spans="1:2" x14ac:dyDescent="0.25">
      <c r="A8" t="s">
        <v>59</v>
      </c>
      <c r="B8" s="18">
        <f>IF(OR(Assumptions!$B$33=0,Assumptions!B12&lt;=0),B5,MAX(B5+B7,0))</f>
        <v>66042347.78281943</v>
      </c>
    </row>
    <row r="9" spans="1:2" x14ac:dyDescent="0.25">
      <c r="A9" t="s">
        <v>60</v>
      </c>
      <c r="B9" s="18">
        <f>B8*(1+Assumptions!B12)/(Assumptions!B26-Assumptions!B12)</f>
        <v>901395713.8117795</v>
      </c>
    </row>
    <row r="10" spans="1:2" x14ac:dyDescent="0.25">
      <c r="A10" t="s">
        <v>61</v>
      </c>
      <c r="B10" s="18">
        <f>B9/(1+Assumptions!B26)^(5-0.5*Assumptions!B32)</f>
        <v>586777604.3213798</v>
      </c>
    </row>
    <row r="11" spans="1:2" x14ac:dyDescent="0.25">
      <c r="A11" t="s">
        <v>62</v>
      </c>
      <c r="B11" s="18">
        <f>Forecast!B17+B10</f>
        <v>729511725.2632241</v>
      </c>
    </row>
    <row r="12" spans="1:2" x14ac:dyDescent="0.25">
      <c r="A12" t="s">
        <v>63</v>
      </c>
      <c r="B12" s="18">
        <f>-Assumptions!B30</f>
        <v>1057768000</v>
      </c>
    </row>
    <row r="13" spans="1:2" x14ac:dyDescent="0.25">
      <c r="A13" t="s">
        <v>64</v>
      </c>
      <c r="B13" s="18">
        <f>B11+B12</f>
        <v>1787279725.2632241</v>
      </c>
    </row>
    <row r="14" spans="1:2" x14ac:dyDescent="0.25">
      <c r="A14" s="19" t="s">
        <v>65</v>
      </c>
      <c r="B14" s="24">
        <f>B13/Assumptions!B31</f>
        <v>0.5486655488863711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146780415.99678573</v>
      </c>
    </row>
    <row r="18" spans="1:2" x14ac:dyDescent="0.25">
      <c r="A18" t="s">
        <v>60</v>
      </c>
      <c r="B18" s="18">
        <f>B17*Assumptions!B13</f>
        <v>2525223962.337727</v>
      </c>
    </row>
    <row r="19" spans="1:2" x14ac:dyDescent="0.25">
      <c r="A19" t="s">
        <v>61</v>
      </c>
      <c r="B19" s="18">
        <f>B18/(1+Assumptions!B26)^(5-0.5*Assumptions!B32)</f>
        <v>1643833939.1803198</v>
      </c>
    </row>
    <row r="20" spans="1:2" x14ac:dyDescent="0.25">
      <c r="A20" t="s">
        <v>62</v>
      </c>
      <c r="B20" s="18">
        <f>Forecast!B17+B19</f>
        <v>1786568060.1221642</v>
      </c>
    </row>
    <row r="21" spans="1:2" x14ac:dyDescent="0.25">
      <c r="A21" t="s">
        <v>63</v>
      </c>
      <c r="B21" s="18">
        <f>-Assumptions!B30</f>
        <v>1057768000</v>
      </c>
    </row>
    <row r="22" spans="1:2" x14ac:dyDescent="0.25">
      <c r="A22" t="s">
        <v>64</v>
      </c>
      <c r="B22" s="18">
        <f>B20+B21</f>
        <v>2844336060.1221642</v>
      </c>
    </row>
    <row r="23" spans="1:2" x14ac:dyDescent="0.25">
      <c r="A23" s="19" t="s">
        <v>65</v>
      </c>
      <c r="B23" s="25">
        <f>B22/Assumptions!B31</f>
        <v>0.8731644988667834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4.17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0.5486655488863711</v>
      </c>
    </row>
    <row r="29" spans="1:2" x14ac:dyDescent="0.25">
      <c r="A29" s="19" t="s">
        <v>73</v>
      </c>
      <c r="B29" s="12">
        <f>B28/B26-1</f>
        <v>-0.8684255278449949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0.080098</v>
      </c>
      <c r="B5" s="31">
        <v>0.6080548281364524</v>
      </c>
      <c r="C5" s="31">
        <v>0.6211674402012404</v>
      </c>
      <c r="D5" s="31">
        <v>0.6365746966527863</v>
      </c>
      <c r="E5" s="31">
        <v>0.6549636441955772</v>
      </c>
      <c r="F5" s="31">
        <v>0.6773260200766894</v>
      </c>
    </row>
    <row r="6" spans="1:6" x14ac:dyDescent="0.25">
      <c r="A6" s="30">
        <v>0.090098</v>
      </c>
      <c r="B6" s="31">
        <v>0.5672533982511229</v>
      </c>
      <c r="C6" s="31">
        <v>0.5758688157175039</v>
      </c>
      <c r="D6" s="31">
        <v>0.5857384825965641</v>
      </c>
      <c r="E6" s="31">
        <v>0.5971754499247801</v>
      </c>
      <c r="F6" s="31">
        <v>0.6106064030035665</v>
      </c>
    </row>
    <row r="7" spans="1:6" x14ac:dyDescent="0.25">
      <c r="A7" s="30">
        <v>0.100098</v>
      </c>
      <c r="B7" s="31">
        <v>0.5362624750916546</v>
      </c>
      <c r="C7" s="31">
        <v>0.5421045315872731</v>
      </c>
      <c r="D7" s="32">
        <v>0.5486669386933396</v>
      </c>
      <c r="E7" s="31">
        <v>0.556103841451891</v>
      </c>
      <c r="F7" s="31">
        <v>0.5646167427476134</v>
      </c>
    </row>
    <row r="8" spans="1:6" x14ac:dyDescent="0.25">
      <c r="A8" s="30">
        <v>0.110098</v>
      </c>
      <c r="B8" s="31">
        <v>0.5119746856746153</v>
      </c>
      <c r="C8" s="31">
        <v>0.5160213578036907</v>
      </c>
      <c r="D8" s="31">
        <v>0.520494779947912</v>
      </c>
      <c r="E8" s="31">
        <v>0.5254748698359015</v>
      </c>
      <c r="F8" s="31">
        <v>0.5310628287800311</v>
      </c>
    </row>
    <row r="9" spans="1:6" x14ac:dyDescent="0.25">
      <c r="A9" s="30">
        <v>0.120098</v>
      </c>
      <c r="B9" s="31">
        <v>0.4924660926962046</v>
      </c>
      <c r="C9" s="31">
        <v>0.4953066311145578</v>
      </c>
      <c r="D9" s="31">
        <v>0.4984039406745932</v>
      </c>
      <c r="E9" s="31">
        <v>0.5018007700180704</v>
      </c>
      <c r="F9" s="31">
        <v>0.5055499147071838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1539710000</v>
      </c>
      <c r="C5" s="18">
        <v>890207000</v>
      </c>
      <c r="D5" s="18">
        <v>1792977000</v>
      </c>
      <c r="E5" s="18">
        <v>4315533000</v>
      </c>
      <c r="F5" s="8" t="s">
        <v>84</v>
      </c>
    </row>
    <row r="6" spans="1:6" x14ac:dyDescent="0.25">
      <c r="A6" t="s">
        <v>44</v>
      </c>
      <c r="B6" s="18">
        <v>445904000</v>
      </c>
      <c r="C6" s="18">
        <v>-22422000</v>
      </c>
      <c r="D6" s="18">
        <v>936578000</v>
      </c>
      <c r="E6" s="18">
        <v>3463520000</v>
      </c>
      <c r="F6" s="8" t="s">
        <v>85</v>
      </c>
    </row>
    <row r="7" spans="1:6" x14ac:dyDescent="0.25">
      <c r="A7" t="s">
        <v>86</v>
      </c>
      <c r="B7" s="18">
        <v>274531000</v>
      </c>
      <c r="C7" s="18">
        <v>221289000</v>
      </c>
      <c r="D7" s="18">
        <v>150377000</v>
      </c>
      <c r="E7" s="18">
        <v>105839000</v>
      </c>
      <c r="F7" s="8" t="s">
        <v>87</v>
      </c>
    </row>
    <row r="8" spans="1:6" x14ac:dyDescent="0.25">
      <c r="A8" t="s">
        <v>88</v>
      </c>
      <c r="B8" s="18">
        <v>344332000</v>
      </c>
      <c r="C8" s="18">
        <v>654345000</v>
      </c>
      <c r="D8" s="18">
        <v>810001000</v>
      </c>
      <c r="E8" s="18">
        <v>385540000</v>
      </c>
      <c r="F8" s="8" t="s">
        <v>89</v>
      </c>
    </row>
    <row r="9" spans="1:6" x14ac:dyDescent="0.25">
      <c r="A9" t="s">
        <v>90</v>
      </c>
      <c r="B9" s="18">
        <v>95514000</v>
      </c>
      <c r="C9" s="18">
        <v>-39204000</v>
      </c>
      <c r="D9" s="18">
        <v>135000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1232209000</v>
      </c>
      <c r="C10" s="18">
        <v>682211000</v>
      </c>
      <c r="D10" s="18">
        <v>555743000</v>
      </c>
      <c r="E10" s="18">
        <v>471949000</v>
      </c>
      <c r="F10" s="8" t="s">
        <v>93</v>
      </c>
    </row>
    <row r="11" spans="1:6" x14ac:dyDescent="0.25">
      <c r="A11" t="s">
        <v>94</v>
      </c>
      <c r="B11" s="18">
        <v>2289977000</v>
      </c>
      <c r="C11" s="18">
        <v>974536000</v>
      </c>
      <c r="D11" s="18">
        <v>1626476000</v>
      </c>
      <c r="E11" s="18">
        <v>3338553000</v>
      </c>
      <c r="F11" s="8" t="s">
        <v>95</v>
      </c>
    </row>
    <row r="12" spans="1:6" x14ac:dyDescent="0.25">
      <c r="A12" t="s">
        <v>32</v>
      </c>
      <c r="B12" s="34">
        <v>3257503098</v>
      </c>
      <c r="C12" s="34">
        <v>3094022000</v>
      </c>
      <c r="D12" s="34">
        <v>3040035503</v>
      </c>
      <c r="E12" s="34">
        <v>3029437476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2026-09-19T00:06:22Z</dcterms:modified>
</cp:coreProperties>
</file>