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<sst xmlns="http://schemas.openxmlformats.org/spreadsheetml/2006/main" count="113" uniqueCount="101">
  <si>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Premier Investments Limited (PMV.AX)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</si>
  <si>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</si>
  <si>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</si>
  <si>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</si>
  <si>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</si>
  <si>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</si>
  <si>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</si>
  <si>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</si>
  <si>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</si>
  <si>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</si>
  <si>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</si>
  <si>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</si>
  <si>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</si>
  <si>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</si>
  <si>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</si>
  <si>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</si>
  <si>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</si>
  <si>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</si>
  <si>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</si>
  <si>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</si>
  <si>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</si>
  <si>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</si>
  <si>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</si>
  <si>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</si>
  <si>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</si>
  <si>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</si>
  <si>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</si>
  <si>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</si>
  <si>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</si>
  <si>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</si>
  <si>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2024-07-31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</si>
  <si>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</si>
  <si>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</si>
  <si>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</si>
  <si>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</si>
  <si>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</si>
  <si>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</si>
  <si>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</si>
  <si>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FY25</t>
  </si>
  <si>
    <t>FY26</t>
  </si>
  <si>
    <t>FY27</t>
  </si>
  <si>
    <t>FY28</t>
  </si>
  <si>
    <t>FY29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</si>
  <si>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</si>
  <si>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</si>
  <si>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</si>
  <si>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</si>
  <si>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</si>
  <si>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</si>
  <si>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</si>
  <si>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</si>
  <si>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</si>
  <si>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</si>
  <si>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</si>
  <si>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</si>
  <si>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</si>
  <si>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</si>
  <si>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</si>
  <si>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</si>
  <si>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</si>
  <si>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</si>
  <si>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</si>
  <si>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</si>
  <si>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</si>
  <si>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</si>
  <si>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</si>
  <si>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</si>
  <si>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</si>
  <si>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</si>
  <si>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</si>
  <si>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</si>
  <si>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</si>
  <si>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</si>
  <si>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</si>
  <si>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</si>
  <si>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</si>
  <si>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</si>
  <si>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</si>
  <si>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</si>
  <si>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2024-07-31</t>
  </si>
  <si>
    <t>2023-07-31</t>
  </si>
  <si>
    <t>2022-07-31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</si>
  <si>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</si>
  <si>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</si>
  <si>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</si>
  <si>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</si>
  <si>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</si>
  <si>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</si>
  <si>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</si>
  <si>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</si>
  <si>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</si>
  <si>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</si>
  <si>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</si>
  <si>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</si>
  <si>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</si>
  <si>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</si>
  <si>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</si>
  <si>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</si>
  <si>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Adjusted: Only 3 year(s) of history available to anchor assumptions on.</t>
  </si>
  <si>
    <t>Adjusted: Reported capital expenditure averages 1.14% of revenue against depreciation and amortisation of 10.42%. A business cannot depreciate more than it invests indefinitely. Capex has been set to 10.42%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</si>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</sst>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0.03256578690128742</v>
      </c>
    </row>
    <row r="7" spans="1:2" x14ac:dyDescent="0.25">
      <c r="A7" t="s">
        <v>5</v>
      </c>
      <c r="B7" s="6">
        <v>0.21357513131424075</v>
      </c>
    </row>
    <row r="8" spans="1:2" x14ac:dyDescent="0.25">
      <c r="A8" t="s">
        <v>6</v>
      </c>
      <c r="B8" s="6">
        <v>0.27374364276746216</v>
      </c>
    </row>
    <row r="9" spans="1:2" x14ac:dyDescent="0.25">
      <c r="A9" t="s">
        <v>7</v>
      </c>
      <c r="B9" s="6">
        <v>0.10415000432541192</v>
      </c>
    </row>
    <row r="10" spans="1:2" x14ac:dyDescent="0.25">
      <c r="A10" t="s">
        <v>8</v>
      </c>
      <c r="B10" s="6">
        <v>0.10415000432541192</v>
      </c>
    </row>
    <row r="11" spans="1:2" x14ac:dyDescent="0.25">
      <c r="A11" t="s">
        <v>9</v>
      </c>
      <c r="B11" s="6">
        <v>0.21552896869636934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3.9913888335714387</v>
      </c>
    </row>
    <row r="14" spans="1:3" x14ac:dyDescent="0.25">
      <c r="A14" t="s">
        <v>12</v>
      </c>
      <c r="B14" s="6">
        <v>0.13537216373635672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0.54641</v>
      </c>
      <c r="C19" s="8" t="s">
        <v>19</v>
      </c>
    </row>
    <row r="20" spans="1:2" x14ac:dyDescent="0.25">
      <c r="A20" t="s">
        <v>20</v>
      </c>
      <c r="B20" s="10">
        <f>B17+B19*B18</f>
        <v>0.0862646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1798347904</v>
      </c>
    </row>
    <row r="23" spans="1:2" x14ac:dyDescent="0.25">
      <c r="A23" t="s">
        <v>24</v>
      </c>
      <c r="B23" s="11">
        <v>547272000</v>
      </c>
    </row>
    <row r="24" spans="1:2" x14ac:dyDescent="0.25">
      <c r="A24" t="s">
        <v>25</v>
      </c>
      <c r="B24" s="10">
        <f>B22/(B22+B23)</f>
        <v>0.76668342596056</v>
      </c>
    </row>
    <row r="25" spans="1:2" x14ac:dyDescent="0.25">
      <c r="A25" t="s">
        <v>26</v>
      </c>
      <c r="B25" s="10">
        <f>1-B24</f>
        <v>0.23331657403943995</v>
      </c>
    </row>
    <row r="26" spans="1:2" x14ac:dyDescent="0.25">
      <c r="A26" t="s">
        <v>27</v>
      </c>
      <c r="B26" s="12">
        <f>B24*B20+B25*B21*(1-B8)</f>
        <v>0.07519969912941092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1596644000</v>
      </c>
      <c r="C29" s="8" t="s">
        <v>30</v>
      </c>
    </row>
    <row r="30" spans="1:2" x14ac:dyDescent="0.25">
      <c r="A30" t="s">
        <v>31</v>
      </c>
      <c r="B30" s="11">
        <v>137791000</v>
      </c>
    </row>
    <row r="31" spans="1:2" x14ac:dyDescent="0.25">
      <c r="A31" t="s">
        <v>32</v>
      </c>
      <c r="B31" s="13">
        <v>160409229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0.03256578690128742</v>
      </c>
      <c r="C5" s="10">
        <f>Assumptions!B6</f>
        <v>0.03256578690128742</v>
      </c>
      <c r="D5" s="10">
        <f>Assumptions!B6</f>
        <v>0.03256578690128742</v>
      </c>
      <c r="E5" s="10">
        <f>Assumptions!B6</f>
        <v>0.03256578690128742</v>
      </c>
      <c r="F5" s="10">
        <f>Assumptions!B6</f>
        <v>0.03256578690128742</v>
      </c>
    </row>
    <row r="6" spans="1:6" x14ac:dyDescent="0.25">
      <c r="A6" t="s">
        <v>43</v>
      </c>
      <c r="B6" s="18">
        <f>Assumptions!B29*(1+B5)</f>
        <v>1648639968.2612193</v>
      </c>
      <c r="C6" s="18">
        <f>B6*(1+C5)</f>
        <v>1702329226.1445594</v>
      </c>
      <c r="D6" s="18">
        <f>C6*(1+D5)</f>
        <v>1757766916.9590166</v>
      </c>
      <c r="E6" s="18">
        <f>D6*(1+E5)</f>
        <v>1815009979.798837</v>
      </c>
      <c r="F6" s="18">
        <f>E6*(1+F5)</f>
        <v>1874117208.0246758</v>
      </c>
    </row>
    <row r="7" spans="1:6" x14ac:dyDescent="0.25">
      <c r="A7" t="s">
        <v>5</v>
      </c>
      <c r="B7" s="10">
        <f>Assumptions!B7</f>
        <v>0.21357513131424075</v>
      </c>
      <c r="C7" s="10">
        <f>Assumptions!B7</f>
        <v>0.21357513131424075</v>
      </c>
      <c r="D7" s="10">
        <f>Assumptions!B7</f>
        <v>0.21357513131424075</v>
      </c>
      <c r="E7" s="10">
        <f>Assumptions!B7</f>
        <v>0.21357513131424075</v>
      </c>
      <c r="F7" s="10">
        <f>Assumptions!B7</f>
        <v>0.21357513131424075</v>
      </c>
    </row>
    <row r="8" spans="1:6" x14ac:dyDescent="0.25">
      <c r="A8" t="s">
        <v>44</v>
      </c>
      <c r="B8" s="18">
        <f>B6*B7</f>
        <v>352108497.7112956</v>
      </c>
      <c r="C8" s="18">
        <f>C6*C7</f>
        <v>363575188.0138941</v>
      </c>
      <c r="D8" s="18">
        <f>D6*D7</f>
        <v>375415300.1093501</v>
      </c>
      <c r="E8" s="18">
        <f>E6*E7</f>
        <v>387640994.772194</v>
      </c>
      <c r="F8" s="18">
        <f>F6*F7</f>
        <v>400264828.8021484</v>
      </c>
    </row>
    <row r="9" spans="1:6" x14ac:dyDescent="0.25">
      <c r="A9" t="s">
        <v>45</v>
      </c>
      <c r="B9" s="18">
        <f>B8*(1-Assumptions!B8)</f>
        <v>255721034.89842692</v>
      </c>
      <c r="C9" s="18">
        <f>C8*(1-Assumptions!B8)</f>
        <v>264048791.62710574</v>
      </c>
      <c r="D9" s="18">
        <f>D8*(1-Assumptions!B8)</f>
        <v>272647748.3067765</v>
      </c>
      <c r="E9" s="18">
        <f>E8*(1-Assumptions!B8)</f>
        <v>281526736.7772509</v>
      </c>
      <c r="F9" s="18">
        <f>F8*(1-Assumptions!B8)</f>
        <v>290694876.4941537</v>
      </c>
    </row>
    <row r="10" spans="1:6" x14ac:dyDescent="0.25">
      <c r="A10" t="s">
        <v>46</v>
      </c>
      <c r="B10" s="18">
        <f>B6*Assumptions!B9</f>
        <v>171705859.82545295</v>
      </c>
      <c r="C10" s="18">
        <f>C6*Assumptions!B9</f>
        <v>177297596.266231</v>
      </c>
      <c r="D10" s="18">
        <f>D6*Assumptions!B9</f>
        <v>183071432.00434756</v>
      </c>
      <c r="E10" s="18">
        <f>E6*Assumptions!B9</f>
        <v>189033297.24671468</v>
      </c>
      <c r="F10" s="18">
        <f>F6*Assumptions!B9</f>
        <v>195189315.3220989</v>
      </c>
    </row>
    <row r="11" spans="1:6" x14ac:dyDescent="0.25">
      <c r="A11" t="s">
        <v>47</v>
      </c>
      <c r="B11" s="18">
        <f>-B6*Assumptions!B10</f>
        <v>-171705859.82545295</v>
      </c>
      <c r="C11" s="18">
        <f>-C6*Assumptions!B10</f>
        <v>-177297596.266231</v>
      </c>
      <c r="D11" s="18">
        <f>-D6*Assumptions!B10</f>
        <v>-183071432.00434756</v>
      </c>
      <c r="E11" s="18">
        <f>-E6*Assumptions!B10</f>
        <v>-189033297.24671468</v>
      </c>
      <c r="F11" s="18">
        <f>-F6*Assumptions!B10</f>
        <v>-195189315.3220989</v>
      </c>
    </row>
    <row r="12" spans="1:6" x14ac:dyDescent="0.25">
      <c r="A12" t="s">
        <v>48</v>
      </c>
      <c r="B12" s="18">
        <f>-(B6-Assumptions!B29)*Assumptions!B11</f>
        <v>-11206637.41570974</v>
      </c>
      <c r="C12" s="18">
        <f>-(C6-B6)*Assumptions!B11</f>
        <v>-11571590.381669713</v>
      </c>
      <c r="D12" s="18">
        <f>-(D6-C6)*Assumptions!B11</f>
        <v>-11948428.328148143</v>
      </c>
      <c r="E12" s="18">
        <f>-(E6-D6)*Assumptions!B11</f>
        <v>-12337538.298887951</v>
      </c>
      <c r="F12" s="18">
        <f>-(F6-E6)*Assumptions!B11</f>
        <v>-12739319.94201599</v>
      </c>
    </row>
    <row r="13" spans="1:6" x14ac:dyDescent="0.25">
      <c r="A13" s="19" t="s">
        <v>49</v>
      </c>
      <c r="B13" s="20">
        <f>B9+B10+B11+B12</f>
        <v>244514397.4827172</v>
      </c>
      <c r="C13" s="20">
        <f>C9+C10+C11+C12</f>
        <v>252477201.24543607</v>
      </c>
      <c r="D13" s="20">
        <f>D9+D10+D11+D12</f>
        <v>260699319.97862837</v>
      </c>
      <c r="E13" s="20">
        <f>E9+E10+E11+E12</f>
        <v>269189198.4783629</v>
      </c>
      <c r="F13" s="20">
        <f>F9+F10+F11+F12</f>
        <v>277955556.5521377</v>
      </c>
    </row>
    <row r="14" spans="1:6" x14ac:dyDescent="0.25">
      <c r="A14" t="s">
        <v>50</v>
      </c>
      <c r="B14" s="21">
        <f>1/(1+Assumptions!$B$26)^(1-0.5*Assumptions!$B$32)</f>
        <v>0.9643960721953821</v>
      </c>
      <c r="C14" s="21">
        <f>1/(1+Assumptions!$B$26)^(2-0.5*Assumptions!$B$32)</f>
        <v>0.896946002660021</v>
      </c>
      <c r="D14" s="21">
        <f>1/(1+Assumptions!$B$26)^(3-0.5*Assumptions!$B$32)</f>
        <v>0.8342134055527342</v>
      </c>
      <c r="E14" s="21">
        <f>1/(1+Assumptions!$B$26)^(4-0.5*Assumptions!$B$32)</f>
        <v>0.7758683398332391</v>
      </c>
      <c r="F14" s="21">
        <f>1/(1+Assumptions!$B$26)^(5-0.5*Assumptions!$B$32)</f>
        <v>0.7216039406088559</v>
      </c>
    </row>
    <row r="15" spans="1:6" x14ac:dyDescent="0.25">
      <c r="A15" s="19" t="s">
        <v>51</v>
      </c>
      <c r="B15" s="20">
        <f>B13*B14</f>
        <v>235808724.5275529</v>
      </c>
      <c r="C15" s="20">
        <f>C13*C14</f>
        <v>226458416.41988355</v>
      </c>
      <c r="D15" s="20">
        <f>D13*D14</f>
        <v>217478867.5446535</v>
      </c>
      <c r="E15" s="20">
        <f>E13*E14</f>
        <v>208855376.52444774</v>
      </c>
      <c r="F15" s="20">
        <f>F13*F14</f>
        <v>200573824.92215025</v>
      </c>
    </row>
    <row r="17" spans="1:2" x14ac:dyDescent="0.25">
      <c r="A17" s="22" t="s">
        <v>52</v>
      </c>
      <c r="B17" s="23">
        <f>SUM(B15:F15)</f>
        <v>1089175209.9386878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277955556.5521377</v>
      </c>
    </row>
    <row r="5" spans="1:2" x14ac:dyDescent="0.25">
      <c r="A5" t="s">
        <v>56</v>
      </c>
      <c r="B5" s="18">
        <f>IF(Assumptions!$B$33=0,B4,B4-Forecast!F11-Forecast!F10-Forecast!F12)</f>
        <v>290694876.4941537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0.18467607601137712</v>
      </c>
    </row>
    <row r="7" spans="1:2" x14ac:dyDescent="0.25">
      <c r="A7" t="s">
        <v>58</v>
      </c>
      <c r="B7" s="18">
        <f>-MAX(Forecast!F9,0)*B6</f>
        <v>-53684389.10755221</v>
      </c>
    </row>
    <row r="8" spans="1:2" x14ac:dyDescent="0.25">
      <c r="A8" t="s">
        <v>59</v>
      </c>
      <c r="B8" s="18">
        <f>IF(OR(Assumptions!$B$33=0,Assumptions!B12&lt;=0),B5,MAX(B5+B7,0))</f>
        <v>237010487.38660148</v>
      </c>
    </row>
    <row r="9" spans="1:2" x14ac:dyDescent="0.25">
      <c r="A9" t="s">
        <v>60</v>
      </c>
      <c r="B9" s="18">
        <f>B8*(1+Assumptions!B12)/(Assumptions!B26-Assumptions!B12)</f>
        <v>4839386565.74409</v>
      </c>
    </row>
    <row r="10" spans="1:2" x14ac:dyDescent="0.25">
      <c r="A10" t="s">
        <v>61</v>
      </c>
      <c r="B10" s="18">
        <f>B9/(1+Assumptions!B26)^(5-0.5*Assumptions!B32)</f>
        <v>3492120415.9704933</v>
      </c>
    </row>
    <row r="11" spans="1:2" x14ac:dyDescent="0.25">
      <c r="A11" t="s">
        <v>62</v>
      </c>
      <c r="B11" s="18">
        <f>Forecast!B17+B10</f>
        <v>4581295625.909182</v>
      </c>
    </row>
    <row r="12" spans="1:2" x14ac:dyDescent="0.25">
      <c r="A12" t="s">
        <v>63</v>
      </c>
      <c r="B12" s="18">
        <f>-Assumptions!B30</f>
        <v>-137791000</v>
      </c>
    </row>
    <row r="13" spans="1:2" x14ac:dyDescent="0.25">
      <c r="A13" t="s">
        <v>64</v>
      </c>
      <c r="B13" s="18">
        <f>B11+B12</f>
        <v>4443504625.909182</v>
      </c>
    </row>
    <row r="14" spans="1:2" x14ac:dyDescent="0.25">
      <c r="A14" s="19" t="s">
        <v>65</v>
      </c>
      <c r="B14" s="24">
        <f>B13/Assumptions!B31</f>
        <v>27.701053446925936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595454144.1242473</v>
      </c>
    </row>
    <row r="18" spans="1:2" x14ac:dyDescent="0.25">
      <c r="A18" t="s">
        <v>60</v>
      </c>
      <c r="B18" s="18">
        <f>B17*Assumptions!B13</f>
        <v>2376689021.7613587</v>
      </c>
    </row>
    <row r="19" spans="1:2" x14ac:dyDescent="0.25">
      <c r="A19" t="s">
        <v>61</v>
      </c>
      <c r="B19" s="18">
        <f>B18/(1+Assumptions!B26)^(5-0.5*Assumptions!B32)</f>
        <v>1715028163.7048035</v>
      </c>
    </row>
    <row r="20" spans="1:2" x14ac:dyDescent="0.25">
      <c r="A20" t="s">
        <v>62</v>
      </c>
      <c r="B20" s="18">
        <f>Forecast!B17+B19</f>
        <v>2804203373.6434913</v>
      </c>
    </row>
    <row r="21" spans="1:2" x14ac:dyDescent="0.25">
      <c r="A21" t="s">
        <v>63</v>
      </c>
      <c r="B21" s="18">
        <f>-Assumptions!B30</f>
        <v>-137791000</v>
      </c>
    </row>
    <row r="22" spans="1:2" x14ac:dyDescent="0.25">
      <c r="A22" t="s">
        <v>64</v>
      </c>
      <c r="B22" s="18">
        <f>B20+B21</f>
        <v>2666412373.6434913</v>
      </c>
    </row>
    <row r="23" spans="1:2" x14ac:dyDescent="0.25">
      <c r="A23" s="19" t="s">
        <v>65</v>
      </c>
      <c r="B23" s="25">
        <f>B22/Assumptions!B31</f>
        <v>16.62256211981102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11.27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27.701053446925936</v>
      </c>
    </row>
    <row r="29" spans="1:2" x14ac:dyDescent="0.25">
      <c r="A29" s="19" t="s">
        <v>73</v>
      </c>
      <c r="B29" s="12">
        <f>B28/B26-1</f>
        <v>1.4579461798514584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0.0552</v>
      </c>
      <c r="B5" s="31">
        <v>38.19660550207475</v>
      </c>
      <c r="C5" s="31">
        <v>41.39134932195343</v>
      </c>
      <c r="D5" s="31">
        <v>45.62655189003575</v>
      </c>
      <c r="E5" s="31">
        <v>51.52153388977628</v>
      </c>
      <c r="F5" s="31">
        <v>60.30880480012917</v>
      </c>
    </row>
    <row r="6" spans="1:6" x14ac:dyDescent="0.25">
      <c r="A6" s="30">
        <v>0.0652</v>
      </c>
      <c r="B6" s="31">
        <v>30.607175459174563</v>
      </c>
      <c r="C6" s="31">
        <v>32.31699263218164</v>
      </c>
      <c r="D6" s="31">
        <v>34.439606556342405</v>
      </c>
      <c r="E6" s="31">
        <v>37.150924938114386</v>
      </c>
      <c r="F6" s="31">
        <v>40.74335065379457</v>
      </c>
    </row>
    <row r="7" spans="1:6" x14ac:dyDescent="0.25">
      <c r="A7" s="30">
        <v>0.0752</v>
      </c>
      <c r="B7" s="31">
        <v>25.53623791067087</v>
      </c>
      <c r="C7" s="31">
        <v>26.52490261109339</v>
      </c>
      <c r="D7" s="32">
        <v>27.700890959714485</v>
      </c>
      <c r="E7" s="31">
        <v>29.1263678840337</v>
      </c>
      <c r="F7" s="31">
        <v>30.89442613617719</v>
      </c>
    </row>
    <row r="8" spans="1:6" x14ac:dyDescent="0.25">
      <c r="A8" s="30">
        <v>0.0852</v>
      </c>
      <c r="B8" s="31">
        <v>21.907651928558366</v>
      </c>
      <c r="C8" s="31">
        <v>22.505096494957808</v>
      </c>
      <c r="D8" s="31">
        <v>23.194088467499515</v>
      </c>
      <c r="E8" s="31">
        <v>23.999504858722144</v>
      </c>
      <c r="F8" s="31">
        <v>24.95613384153832</v>
      </c>
    </row>
    <row r="9" spans="1:6" x14ac:dyDescent="0.25">
      <c r="A9" s="30">
        <v>0.0952</v>
      </c>
      <c r="B9" s="31">
        <v>19.181996905872094</v>
      </c>
      <c r="C9" s="31">
        <v>19.550758434911145</v>
      </c>
      <c r="D9" s="31">
        <v>19.9657173645778</v>
      </c>
      <c r="E9" s="31">
        <v>20.437501931212765</v>
      </c>
      <c r="F9" s="31">
        <v>20.98027134668523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4" width="17" customWidth="1"/>
    <col min="5" max="5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5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33" t="s">
        <v>82</v>
      </c>
    </row>
    <row r="5" spans="1:5" x14ac:dyDescent="0.25">
      <c r="A5" t="s">
        <v>43</v>
      </c>
      <c r="B5" s="18">
        <v>1596644000</v>
      </c>
      <c r="C5" s="18">
        <v>1643502000</v>
      </c>
      <c r="D5" s="18">
        <v>1497520000</v>
      </c>
      <c r="E5" s="8" t="s">
        <v>83</v>
      </c>
    </row>
    <row r="6" spans="1:5" x14ac:dyDescent="0.25">
      <c r="A6" t="s">
        <v>44</v>
      </c>
      <c r="B6" s="18">
        <v>319037000</v>
      </c>
      <c r="C6" s="18">
        <v>350303000</v>
      </c>
      <c r="D6" s="18">
        <v>341081000</v>
      </c>
      <c r="E6" s="8" t="s">
        <v>84</v>
      </c>
    </row>
    <row r="7" spans="1:5" x14ac:dyDescent="0.25">
      <c r="A7" t="s">
        <v>85</v>
      </c>
      <c r="B7" s="18">
        <v>166042000</v>
      </c>
      <c r="C7" s="18">
        <v>160222000</v>
      </c>
      <c r="D7" s="18">
        <v>166176000</v>
      </c>
      <c r="E7" s="8" t="s">
        <v>86</v>
      </c>
    </row>
    <row r="8" spans="1:5" x14ac:dyDescent="0.25">
      <c r="A8" t="s">
        <v>87</v>
      </c>
      <c r="B8" s="18">
        <v>29161000</v>
      </c>
      <c r="C8" s="18">
        <v>16451000</v>
      </c>
      <c r="D8" s="18">
        <v>8874000</v>
      </c>
      <c r="E8" s="8" t="s">
        <v>88</v>
      </c>
    </row>
    <row r="9" spans="1:5" x14ac:dyDescent="0.25">
      <c r="A9" t="s">
        <v>89</v>
      </c>
      <c r="B9" s="18">
        <v>-15429000</v>
      </c>
      <c r="C9" s="18">
        <v>14859000</v>
      </c>
      <c r="D9" s="18">
        <v>0</v>
      </c>
      <c r="E9" s="8" t="s">
        <v>90</v>
      </c>
    </row>
    <row r="10" spans="1:5" x14ac:dyDescent="0.25">
      <c r="A10" t="s">
        <v>91</v>
      </c>
      <c r="B10" s="18">
        <v>547272000</v>
      </c>
      <c r="C10" s="18">
        <v>568332000</v>
      </c>
      <c r="D10" s="18">
        <v>308281000</v>
      </c>
      <c r="E10" s="8" t="s">
        <v>92</v>
      </c>
    </row>
    <row r="11" spans="1:5" x14ac:dyDescent="0.25">
      <c r="A11" t="s">
        <v>93</v>
      </c>
      <c r="B11" s="18">
        <v>409481000</v>
      </c>
      <c r="C11" s="18">
        <v>418224000</v>
      </c>
      <c r="D11" s="18">
        <v>471360000</v>
      </c>
      <c r="E11" s="8" t="s">
        <v>94</v>
      </c>
    </row>
    <row r="12" spans="1:5" x14ac:dyDescent="0.25">
      <c r="A12" t="s">
        <v>32</v>
      </c>
      <c r="B12" s="34">
        <v>160409229</v>
      </c>
      <c r="C12" s="34">
        <v>160791269</v>
      </c>
      <c r="D12" s="34">
        <v>158958000</v>
      </c>
      <c r="E12" s="8" t="s">
        <v>95</v>
      </c>
    </row>
    <row r="15" spans="1:1" x14ac:dyDescent="0.25">
      <c r="A15" s="19" t="s">
        <v>96</v>
      </c>
    </row>
    <row r="16" ht="22" customHeight="1" spans="1:5" x14ac:dyDescent="0.25">
      <c r="A16" s="35" t="s">
        <v>97</v>
      </c>
      <c r="B16" s="35"/>
      <c r="C16" s="35"/>
      <c r="D16" s="35"/>
      <c r="E16" s="35"/>
    </row>
    <row r="17" ht="22" customHeight="1" spans="1:5" x14ac:dyDescent="0.25">
      <c r="A17" s="35" t="s">
        <v>98</v>
      </c>
      <c r="B17" s="35"/>
      <c r="C17" s="35"/>
      <c r="D17" s="35"/>
      <c r="E17" s="35"/>
    </row>
    <row r="18" ht="86" customHeight="1" spans="1:5" x14ac:dyDescent="0.25">
      <c r="A18" s="35" t="s">
        <v>99</v>
      </c>
      <c r="B18" s="35"/>
      <c r="C18" s="35"/>
      <c r="D18" s="35"/>
      <c r="E18" s="35"/>
    </row>
    <row r="20" spans="1:1" x14ac:dyDescent="0.25">
      <c r="A20" s="36" t="s">
        <v>100</v>
      </c>
    </row>
  </sheetData>
  <mergeCells count="3">
    <mergeCell ref="A16:E16"/>
    <mergeCell ref="A17:E17"/>
    <mergeCell ref="A18:E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2026-09-19T00:06:36Z</dcterms:modified>
</cp:coreProperties>
</file>