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<sst xmlns="http://schemas.openxmlformats.org/spreadsheetml/2006/main" count="115" uniqueCount="102">
  <si>
    <t>Prudential Financial, Inc. (PRU)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</si>
  <si>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</si>
  <si>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</si>
  <si>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</si>
  <si>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</si>
  <si>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</si>
  <si>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</si>
  <si>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</si>
  <si>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</si>
  <si>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</si>
  <si>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</si>
  <si>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</si>
  <si>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</si>
  <si>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</si>
  <si>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</si>
  <si>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</si>
  <si>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</si>
  <si>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</si>
  <si>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</si>
  <si>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</si>
  <si>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</si>
  <si>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</si>
  <si>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</si>
  <si>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</si>
  <si>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</si>
  <si>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</si>
  <si>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</si>
  <si>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</si>
  <si>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</si>
  <si>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</si>
  <si>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</si>
  <si>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</si>
  <si>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</si>
  <si>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</si>
  <si>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</si>
  <si>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</si>
  <si>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</si>
  <si>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</si>
  <si>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</si>
  <si>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</si>
  <si>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</si>
  <si>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</si>
  <si>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</si>
  <si>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</si>
  <si>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</si>
  <si>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</si>
  <si>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</si>
  <si>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</si>
  <si>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</si>
  <si>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</si>
  <si>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</si>
  <si>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</si>
  <si>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</si>
  <si>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</si>
  <si>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</si>
  <si>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</si>
  <si>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</si>
  <si>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</si>
  <si>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</si>
  <si>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</si>
  <si>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</si>
  <si>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</si>
  <si>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</si>
  <si>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</si>
  <si>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</si>
  <si>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</si>
  <si>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</si>
  <si>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</si>
  <si>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</si>
  <si>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</si>
  <si>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</si>
  <si>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</si>
  <si>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</si>
  <si>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</si>
  <si>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</si>
  <si>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</si>
  <si>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</si>
  <si>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</si>
  <si>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</si>
  <si>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</si>
  <si>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</si>
  <si>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</si>
  <si>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</si>
  <si>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</si>
  <si>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</si>
  <si>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</si>
  <si>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</si>
  <si>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</si>
  <si>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</si>
  <si>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</si>
  <si>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</si>
  <si>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</si>
  <si>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</si>
  <si>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</si>
  <si>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</si>
  <si>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</si>
  <si>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</si>
  <si>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</si>
  <si>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Reported capital expenditure averages just 0.00%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</si>
  <si>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Capital expenditure runs at 1.0% of revenue against depreciation of 0.2%. A perpetuity has to be a steady state, so the terminal year uses maintenance capex at depreciation and then charges the reinvestment terminal growth requires (g/ROIC of NOPAT). The bridge is shown under Terminal Value.</t>
  </si>
  <si>
    <t>No usable EV/EBITDA (EBITDA is not positive), so the exit multiple falls back to 8x.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</si>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</sst>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0.02276427669035508</v>
      </c>
    </row>
    <row r="7" spans="1:2" x14ac:dyDescent="0.25">
      <c r="A7" t="s">
        <v>5</v>
      </c>
      <c r="B7" s="6">
        <v>0.03629603611964605</v>
      </c>
    </row>
    <row r="8" spans="1:2" x14ac:dyDescent="0.25">
      <c r="A8" t="s">
        <v>6</v>
      </c>
      <c r="B8" s="6">
        <v>0.19954427083333334</v>
      </c>
    </row>
    <row r="9" spans="1:2" x14ac:dyDescent="0.25">
      <c r="A9" t="s">
        <v>7</v>
      </c>
      <c r="B9" s="6">
        <v>0.0020704596665515095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-0.35207644248438075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0.08309227719146911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0.87873</v>
      </c>
      <c r="C19" s="8" t="s">
        <v>19</v>
      </c>
    </row>
    <row r="20" spans="1:2" x14ac:dyDescent="0.25">
      <c r="A20" t="s">
        <v>20</v>
      </c>
      <c r="B20" s="10">
        <f>B17+B19*B18</f>
        <v>0.09831015000000001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40847998976</v>
      </c>
    </row>
    <row r="23" spans="1:2" x14ac:dyDescent="0.25">
      <c r="A23" t="s">
        <v>24</v>
      </c>
      <c r="B23" s="11">
        <v>22958000000</v>
      </c>
    </row>
    <row r="24" spans="1:2" x14ac:dyDescent="0.25">
      <c r="A24" t="s">
        <v>25</v>
      </c>
      <c r="B24" s="10">
        <f>B22/(B22+B23)</f>
        <v>0.640190571914164</v>
      </c>
    </row>
    <row r="25" spans="1:2" x14ac:dyDescent="0.25">
      <c r="A25" t="s">
        <v>26</v>
      </c>
      <c r="B25" s="10">
        <f>1-B24</f>
        <v>0.35980942808583605</v>
      </c>
    </row>
    <row r="26" spans="1:2" x14ac:dyDescent="0.25">
      <c r="A26" t="s">
        <v>27</v>
      </c>
      <c r="B26" s="12">
        <f>B24*B20+B25*B21*(1-B8)</f>
        <v>0.08309227719146911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60967000000</v>
      </c>
      <c r="C29" s="8" t="s">
        <v>30</v>
      </c>
    </row>
    <row r="30" spans="1:2" x14ac:dyDescent="0.25">
      <c r="A30" t="s">
        <v>31</v>
      </c>
      <c r="B30" s="11">
        <v>-50067000000</v>
      </c>
    </row>
    <row r="31" spans="1:2" x14ac:dyDescent="0.25">
      <c r="A31" t="s">
        <v>32</v>
      </c>
      <c r="B31" s="13">
        <v>353700000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0.02276427669035508</v>
      </c>
      <c r="C5" s="10">
        <f>Assumptions!B6</f>
        <v>0.02276427669035508</v>
      </c>
      <c r="D5" s="10">
        <f>Assumptions!B6</f>
        <v>0.02276427669035508</v>
      </c>
      <c r="E5" s="10">
        <f>Assumptions!B6</f>
        <v>0.02276427669035508</v>
      </c>
      <c r="F5" s="10">
        <f>Assumptions!B6</f>
        <v>0.02276427669035508</v>
      </c>
    </row>
    <row r="6" spans="1:6" x14ac:dyDescent="0.25">
      <c r="A6" t="s">
        <v>43</v>
      </c>
      <c r="B6" s="18">
        <f>Assumptions!B29*(1+B5)</f>
        <v>62354869656.98088</v>
      </c>
      <c r="C6" s="18">
        <f>B6*(1+C5)</f>
        <v>63774333162.84342</v>
      </c>
      <c r="D6" s="18">
        <f>C6*(1+D5)</f>
        <v>65226109728.70528</v>
      </c>
      <c r="E6" s="18">
        <f>D6*(1+E5)</f>
        <v>66710934938.00498</v>
      </c>
      <c r="F6" s="18">
        <f>E6*(1+F5)</f>
        <v>68229561119.206</v>
      </c>
    </row>
    <row r="7" spans="1:6" x14ac:dyDescent="0.25">
      <c r="A7" t="s">
        <v>5</v>
      </c>
      <c r="B7" s="10">
        <f>Assumptions!B7</f>
        <v>0.03629603611964605</v>
      </c>
      <c r="C7" s="10">
        <f>Assumptions!B7</f>
        <v>0.03629603611964605</v>
      </c>
      <c r="D7" s="10">
        <f>Assumptions!B7</f>
        <v>0.03629603611964605</v>
      </c>
      <c r="E7" s="10">
        <f>Assumptions!B7</f>
        <v>0.03629603611964605</v>
      </c>
      <c r="F7" s="10">
        <f>Assumptions!B7</f>
        <v>0.03629603611964605</v>
      </c>
    </row>
    <row r="8" spans="1:6" x14ac:dyDescent="0.25">
      <c r="A8" t="s">
        <v>44</v>
      </c>
      <c r="B8" s="18">
        <f>B6*B7</f>
        <v>2263234601.305599</v>
      </c>
      <c r="C8" s="18">
        <f>C6*C7</f>
        <v>2314755499.9849057</v>
      </c>
      <c r="D8" s="18">
        <f>D6*D7</f>
        <v>2367449234.657083</v>
      </c>
      <c r="E8" s="18">
        <f>E6*E7</f>
        <v>2421342504.085186</v>
      </c>
      <c r="F8" s="18">
        <f>F6*F7</f>
        <v>2476462614.8102984</v>
      </c>
    </row>
    <row r="9" spans="1:6" x14ac:dyDescent="0.25">
      <c r="A9" t="s">
        <v>45</v>
      </c>
      <c r="B9" s="18">
        <f>B8*(1-Assumptions!B8)</f>
        <v>1811619103.0633035</v>
      </c>
      <c r="C9" s="18">
        <f>C8*(1-Assumptions!B8)</f>
        <v>1852859301.5829697</v>
      </c>
      <c r="D9" s="18">
        <f>D8*(1-Assumptions!B8)</f>
        <v>1895038303.3925023</v>
      </c>
      <c r="E9" s="18">
        <f>E8*(1-Assumptions!B8)</f>
        <v>1938177479.66975</v>
      </c>
      <c r="F9" s="18">
        <f>F8*(1-Assumptions!B8)</f>
        <v>1982298688.0919673</v>
      </c>
    </row>
    <row r="10" spans="1:6" x14ac:dyDescent="0.25">
      <c r="A10" t="s">
        <v>46</v>
      </c>
      <c r="B10" s="18">
        <f>B6*Assumptions!B9</f>
        <v>129103242.63785547</v>
      </c>
      <c r="C10" s="18">
        <f>C6*Assumptions!B9</f>
        <v>132042184.57488567</v>
      </c>
      <c r="D10" s="18">
        <f>D6*Assumptions!B9</f>
        <v>135048029.3993473</v>
      </c>
      <c r="E10" s="18">
        <f>E6*Assumptions!B9</f>
        <v>138122300.10708123</v>
      </c>
      <c r="F10" s="18">
        <f>F6*Assumptions!B9</f>
        <v>141266554.36382708</v>
      </c>
    </row>
    <row r="11" spans="1:6" x14ac:dyDescent="0.25">
      <c r="A11" t="s">
        <v>47</v>
      </c>
      <c r="B11" s="18">
        <f>-B6*Assumptions!B10</f>
        <v>-623548696.5698088</v>
      </c>
      <c r="C11" s="18">
        <f>-C6*Assumptions!B10</f>
        <v>-637743331.6284342</v>
      </c>
      <c r="D11" s="18">
        <f>-D6*Assumptions!B10</f>
        <v>-652261097.2870528</v>
      </c>
      <c r="E11" s="18">
        <f>-E6*Assumptions!B10</f>
        <v>-667109349.3800498</v>
      </c>
      <c r="F11" s="18">
        <f>-F6*Assumptions!B10</f>
        <v>-682295611.19206</v>
      </c>
    </row>
    <row r="12" spans="1:6" x14ac:dyDescent="0.25">
      <c r="A12" t="s">
        <v>48</v>
      </c>
      <c r="B12" s="18">
        <f>-(B6-Assumptions!B29)*Assumptions!B11</f>
        <v>488636211.4618463</v>
      </c>
      <c r="C12" s="18">
        <f>-(C6-B6)*Assumptions!B11</f>
        <v>499759661.3804904</v>
      </c>
      <c r="D12" s="18">
        <f>-(D6-C6)*Assumptions!B11</f>
        <v>511136328.590833</v>
      </c>
      <c r="E12" s="18">
        <f>-(E6-D6)*Assumptions!B11</f>
        <v>522771977.40136635</v>
      </c>
      <c r="F12" s="18">
        <f>-(F6-E6)*Assumptions!B11</f>
        <v>534672503.3408954</v>
      </c>
    </row>
    <row r="13" spans="1:6" x14ac:dyDescent="0.25">
      <c r="A13" s="19" t="s">
        <v>49</v>
      </c>
      <c r="B13" s="20">
        <f>B9+B10+B11+B12</f>
        <v>1805809860.5931964</v>
      </c>
      <c r="C13" s="20">
        <f>C9+C10+C11+C12</f>
        <v>1846917815.9099116</v>
      </c>
      <c r="D13" s="20">
        <f>D9+D10+D11+D12</f>
        <v>1888961564.09563</v>
      </c>
      <c r="E13" s="20">
        <f>E9+E10+E11+E12</f>
        <v>1931962407.7981477</v>
      </c>
      <c r="F13" s="20">
        <f>F9+F10+F11+F12</f>
        <v>1975942134.6046298</v>
      </c>
    </row>
    <row r="14" spans="1:6" x14ac:dyDescent="0.25">
      <c r="A14" t="s">
        <v>50</v>
      </c>
      <c r="B14" s="21">
        <f>1/(1+Assumptions!$B$26)^(1-0.5*Assumptions!$B$32)</f>
        <v>0.9608758326339265</v>
      </c>
      <c r="C14" s="21">
        <f>1/(1+Assumptions!$B$26)^(2-0.5*Assumptions!$B$32)</f>
        <v>0.8871597119365877</v>
      </c>
      <c r="D14" s="21">
        <f>1/(1+Assumptions!$B$26)^(3-0.5*Assumptions!$B$32)</f>
        <v>0.8190989176259778</v>
      </c>
      <c r="E14" s="21">
        <f>1/(1+Assumptions!$B$26)^(4-0.5*Assumptions!$B$32)</f>
        <v>0.7562595864407382</v>
      </c>
      <c r="F14" s="21">
        <f>1/(1+Assumptions!$B$26)^(5-0.5*Assumptions!$B$32)</f>
        <v>0.6982411400825145</v>
      </c>
    </row>
    <row r="15" spans="1:6" x14ac:dyDescent="0.25">
      <c r="A15" s="19" t="s">
        <v>51</v>
      </c>
      <c r="B15" s="20">
        <f>B13*B14</f>
        <v>1735159053.3760424</v>
      </c>
      <c r="C15" s="20">
        <f>C13*C14</f>
        <v>1638511077.533189</v>
      </c>
      <c r="D15" s="20">
        <f>D13*D14</f>
        <v>1547246372.5878046</v>
      </c>
      <c r="E15" s="20">
        <f>E13*E14</f>
        <v>1461065091.54048</v>
      </c>
      <c r="F15" s="20">
        <f>F13*F14</f>
        <v>1379684088.8034139</v>
      </c>
    </row>
    <row r="17" spans="1:2" x14ac:dyDescent="0.25">
      <c r="A17" s="22" t="s">
        <v>52</v>
      </c>
      <c r="B17" s="23">
        <f>SUM(B15:F15)</f>
        <v>7761665683.840929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1975942134.6046298</v>
      </c>
    </row>
    <row r="5" spans="1:2" x14ac:dyDescent="0.25">
      <c r="A5" t="s">
        <v>56</v>
      </c>
      <c r="B5" s="18">
        <f>IF(Assumptions!$B$33=0,B4,B4-Forecast!F11-Forecast!F10-Forecast!F12)</f>
        <v>1982298688.0919673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0.30087031966150873</v>
      </c>
    </row>
    <row r="7" spans="1:2" x14ac:dyDescent="0.25">
      <c r="A7" t="s">
        <v>58</v>
      </c>
      <c r="B7" s="18">
        <f>-MAX(Forecast!F9,0)*B6</f>
        <v>-596414839.9508196</v>
      </c>
    </row>
    <row r="8" spans="1:2" x14ac:dyDescent="0.25">
      <c r="A8" t="s">
        <v>59</v>
      </c>
      <c r="B8" s="18">
        <f>IF(OR(Assumptions!$B$33=0,Assumptions!B12&lt;=0),B5,MAX(B5+B7,0))</f>
        <v>1385883848.1411476</v>
      </c>
    </row>
    <row r="9" spans="1:2" x14ac:dyDescent="0.25">
      <c r="A9" t="s">
        <v>60</v>
      </c>
      <c r="B9" s="18">
        <f>B8*(1+Assumptions!B12)/(Assumptions!B26-Assumptions!B12)</f>
        <v>24453008437.983597</v>
      </c>
    </row>
    <row r="10" spans="1:2" x14ac:dyDescent="0.25">
      <c r="A10" t="s">
        <v>61</v>
      </c>
      <c r="B10" s="18">
        <f>B9/(1+Assumptions!B26)^(5-0.5*Assumptions!B32)</f>
        <v>17074096490.185013</v>
      </c>
    </row>
    <row r="11" spans="1:2" x14ac:dyDescent="0.25">
      <c r="A11" t="s">
        <v>62</v>
      </c>
      <c r="B11" s="18">
        <f>Forecast!B17+B10</f>
        <v>24835762174.02594</v>
      </c>
    </row>
    <row r="12" spans="1:2" x14ac:dyDescent="0.25">
      <c r="A12" t="s">
        <v>63</v>
      </c>
      <c r="B12" s="18">
        <f>-Assumptions!B30</f>
        <v>50067000000</v>
      </c>
    </row>
    <row r="13" spans="1:2" x14ac:dyDescent="0.25">
      <c r="A13" t="s">
        <v>64</v>
      </c>
      <c r="B13" s="18">
        <f>B11+B12</f>
        <v>74902762174.02594</v>
      </c>
    </row>
    <row r="14" spans="1:2" x14ac:dyDescent="0.25">
      <c r="A14" s="19" t="s">
        <v>65</v>
      </c>
      <c r="B14" s="24">
        <f>B13/Assumptions!B31</f>
        <v>211.76918906990653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2617729169.1741257</v>
      </c>
    </row>
    <row r="18" spans="1:2" x14ac:dyDescent="0.25">
      <c r="A18" t="s">
        <v>60</v>
      </c>
      <c r="B18" s="18">
        <f>B17*Assumptions!B13</f>
        <v>20941833353.393005</v>
      </c>
    </row>
    <row r="19" spans="1:2" x14ac:dyDescent="0.25">
      <c r="A19" t="s">
        <v>61</v>
      </c>
      <c r="B19" s="18">
        <f>B18/(1+Assumptions!B26)^(5-0.5*Assumptions!B32)</f>
        <v>14622449596.09116</v>
      </c>
    </row>
    <row r="20" spans="1:2" x14ac:dyDescent="0.25">
      <c r="A20" t="s">
        <v>62</v>
      </c>
      <c r="B20" s="18">
        <f>Forecast!B17+B19</f>
        <v>22384115279.93209</v>
      </c>
    </row>
    <row r="21" spans="1:2" x14ac:dyDescent="0.25">
      <c r="A21" t="s">
        <v>63</v>
      </c>
      <c r="B21" s="18">
        <f>-Assumptions!B30</f>
        <v>50067000000.00001</v>
      </c>
    </row>
    <row r="22" spans="1:2" x14ac:dyDescent="0.25">
      <c r="A22" t="s">
        <v>64</v>
      </c>
      <c r="B22" s="18">
        <f>B20+B21</f>
        <v>72451115279.9321</v>
      </c>
    </row>
    <row r="23" spans="1:2" x14ac:dyDescent="0.25">
      <c r="A23" s="19" t="s">
        <v>65</v>
      </c>
      <c r="B23" s="25">
        <f>B22/Assumptions!B31</f>
        <v>204.83775877843397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118.4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211.76918906990653</v>
      </c>
    </row>
    <row r="29" spans="1:2" x14ac:dyDescent="0.25">
      <c r="A29" s="19" t="s">
        <v>73</v>
      </c>
      <c r="B29" s="12">
        <f>B28/B26-1</f>
        <v>0.7885911239012375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0.063092</v>
      </c>
      <c r="B5" s="31">
        <v>232.96519629953605</v>
      </c>
      <c r="C5" s="31">
        <v>233.30245325752333</v>
      </c>
      <c r="D5" s="31">
        <v>233.63971021551058</v>
      </c>
      <c r="E5" s="31">
        <v>233.9769671734978</v>
      </c>
      <c r="F5" s="31">
        <v>234.31422413148508</v>
      </c>
    </row>
    <row r="6" spans="1:6" x14ac:dyDescent="0.25">
      <c r="A6" s="30">
        <v>0.073092</v>
      </c>
      <c r="B6" s="31">
        <v>220.64764025332678</v>
      </c>
      <c r="C6" s="31">
        <v>220.92674542591172</v>
      </c>
      <c r="D6" s="31">
        <v>221.20585059849665</v>
      </c>
      <c r="E6" s="31">
        <v>221.48495577108156</v>
      </c>
      <c r="F6" s="31">
        <v>221.7640609436665</v>
      </c>
    </row>
    <row r="7" spans="1:6" x14ac:dyDescent="0.25">
      <c r="A7" s="30">
        <v>0.083092</v>
      </c>
      <c r="B7" s="31">
        <v>211.29846264141423</v>
      </c>
      <c r="C7" s="31">
        <v>211.53394086965528</v>
      </c>
      <c r="D7" s="32">
        <v>211.76941909789633</v>
      </c>
      <c r="E7" s="31">
        <v>212.00489732613738</v>
      </c>
      <c r="F7" s="31">
        <v>212.24037555437843</v>
      </c>
    </row>
    <row r="8" spans="1:6" x14ac:dyDescent="0.25">
      <c r="A8" s="30">
        <v>0.093092</v>
      </c>
      <c r="B8" s="31">
        <v>203.96086621126562</v>
      </c>
      <c r="C8" s="31">
        <v>204.1625339626585</v>
      </c>
      <c r="D8" s="31">
        <v>204.3642017140515</v>
      </c>
      <c r="E8" s="31">
        <v>204.56586946544442</v>
      </c>
      <c r="F8" s="31">
        <v>204.76753721683735</v>
      </c>
    </row>
    <row r="9" spans="1:6" x14ac:dyDescent="0.25">
      <c r="A9" s="30">
        <v>0.103092</v>
      </c>
      <c r="B9" s="31">
        <v>198.04930532859757</v>
      </c>
      <c r="C9" s="31">
        <v>198.22409922588966</v>
      </c>
      <c r="D9" s="31">
        <v>198.39889312318172</v>
      </c>
      <c r="E9" s="31">
        <v>198.57368702047376</v>
      </c>
      <c r="F9" s="31">
        <v>198.74848091776585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60967000000</v>
      </c>
      <c r="C5" s="18">
        <v>70675000000</v>
      </c>
      <c r="D5" s="18">
        <v>54265000000</v>
      </c>
      <c r="E5" s="18">
        <v>56986000000</v>
      </c>
      <c r="F5" s="8" t="s">
        <v>84</v>
      </c>
    </row>
    <row r="6" spans="1:6" x14ac:dyDescent="0.25">
      <c r="A6" t="s">
        <v>44</v>
      </c>
      <c r="B6" s="18">
        <v>4656000000</v>
      </c>
      <c r="C6" s="18">
        <v>3209000000</v>
      </c>
      <c r="D6" s="18">
        <v>3072000000</v>
      </c>
      <c r="E6" s="18">
        <v>-1892000000</v>
      </c>
      <c r="F6" s="8" t="s">
        <v>85</v>
      </c>
    </row>
    <row r="7" spans="1:6" x14ac:dyDescent="0.25">
      <c r="A7" t="s">
        <v>86</v>
      </c>
      <c r="B7" s="18">
        <v>128000000</v>
      </c>
      <c r="C7" s="18">
        <v>383000000</v>
      </c>
      <c r="D7" s="18">
        <v>-70000000</v>
      </c>
      <c r="E7" s="18">
        <v>117000000</v>
      </c>
      <c r="F7" s="8" t="s">
        <v>87</v>
      </c>
    </row>
    <row r="8" spans="1:6" x14ac:dyDescent="0.25">
      <c r="A8" t="s">
        <v>88</v>
      </c>
      <c r="B8" s="18">
        <v>0</v>
      </c>
      <c r="C8" s="18">
        <v>0</v>
      </c>
      <c r="D8" s="18">
        <v>0</v>
      </c>
      <c r="E8" s="18">
        <v>0</v>
      </c>
      <c r="F8" s="8" t="s">
        <v>85</v>
      </c>
    </row>
    <row r="9" spans="1:6" x14ac:dyDescent="0.25">
      <c r="A9" t="s">
        <v>89</v>
      </c>
      <c r="B9" s="18">
        <v>4588000000</v>
      </c>
      <c r="C9" s="18">
        <v>412000000</v>
      </c>
      <c r="D9" s="18">
        <v>958000000</v>
      </c>
      <c r="E9" s="18">
        <v>194000000</v>
      </c>
      <c r="F9" s="8" t="s">
        <v>90</v>
      </c>
    </row>
    <row r="10" spans="1:6" x14ac:dyDescent="0.25">
      <c r="A10" t="s">
        <v>91</v>
      </c>
      <c r="B10" s="18">
        <v>22958000000</v>
      </c>
      <c r="C10" s="18">
        <v>21570000000</v>
      </c>
      <c r="D10" s="18">
        <v>20874000000</v>
      </c>
      <c r="E10" s="18">
        <v>21057000000</v>
      </c>
      <c r="F10" s="8" t="s">
        <v>92</v>
      </c>
    </row>
    <row r="11" spans="1:6" x14ac:dyDescent="0.25">
      <c r="A11" t="s">
        <v>93</v>
      </c>
      <c r="B11" s="18">
        <v>73025000000</v>
      </c>
      <c r="C11" s="18">
        <v>339136000000</v>
      </c>
      <c r="D11" s="18">
        <v>340745000000</v>
      </c>
      <c r="E11" s="18">
        <v>329561000000</v>
      </c>
      <c r="F11" s="8" t="s">
        <v>94</v>
      </c>
    </row>
    <row r="12" spans="1:6" x14ac:dyDescent="0.25">
      <c r="A12" t="s">
        <v>32</v>
      </c>
      <c r="B12" s="34">
        <v>353700000</v>
      </c>
      <c r="C12" s="34">
        <v>359300000</v>
      </c>
      <c r="D12" s="34">
        <v>364600000</v>
      </c>
      <c r="E12" s="34">
        <v>374700000</v>
      </c>
      <c r="F12" s="8" t="s">
        <v>95</v>
      </c>
    </row>
    <row r="15" spans="1:1" x14ac:dyDescent="0.25">
      <c r="A15" s="19" t="s">
        <v>96</v>
      </c>
    </row>
    <row r="16" ht="54" customHeight="1" spans="1:6" x14ac:dyDescent="0.25">
      <c r="A16" s="35" t="s">
        <v>97</v>
      </c>
      <c r="B16" s="35"/>
      <c r="C16" s="35"/>
      <c r="D16" s="35"/>
      <c r="E16" s="35"/>
      <c r="F16" s="35"/>
    </row>
    <row r="17" ht="86" customHeight="1" spans="1:6" x14ac:dyDescent="0.25">
      <c r="A17" s="35" t="s">
        <v>98</v>
      </c>
      <c r="B17" s="35"/>
      <c r="C17" s="35"/>
      <c r="D17" s="35"/>
      <c r="E17" s="35"/>
      <c r="F17" s="35"/>
    </row>
    <row r="18" ht="54" customHeight="1" spans="1:6" x14ac:dyDescent="0.25">
      <c r="A18" s="35" t="s">
        <v>99</v>
      </c>
      <c r="B18" s="35"/>
      <c r="C18" s="35"/>
      <c r="D18" s="35"/>
      <c r="E18" s="35"/>
      <c r="F18" s="35"/>
    </row>
    <row r="19" ht="22" customHeight="1" spans="1:6" x14ac:dyDescent="0.25">
      <c r="A19" s="35" t="s">
        <v>100</v>
      </c>
      <c r="B19" s="35"/>
      <c r="C19" s="35"/>
      <c r="D19" s="35"/>
      <c r="E19" s="35"/>
      <c r="F19" s="35"/>
    </row>
    <row r="21" spans="1:1" x14ac:dyDescent="0.25">
      <c r="A21" s="36" t="s">
        <v>101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2026-09-19T01:04:21Z</dcterms:modified>
</cp:coreProperties>
</file>