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<sst xmlns="http://schemas.openxmlformats.org/spreadsheetml/2006/main" count="117" uniqueCount="103">
  <si>
    <t>Prudential plc (PRU.L)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</si>
  <si>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</si>
  <si>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</si>
  <si>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</si>
  <si>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</si>
  <si>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</si>
  <si>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</si>
  <si>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</si>
  <si>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</si>
  <si>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</si>
  <si>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</si>
  <si>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</si>
  <si>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</si>
  <si>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</si>
  <si>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</si>
  <si>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</si>
  <si>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</si>
  <si>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</si>
  <si>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</si>
  <si>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</si>
  <si>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</si>
  <si>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</si>
  <si>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</si>
  <si>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</si>
  <si>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</si>
  <si>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</si>
  <si>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</si>
  <si>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</si>
  <si>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</si>
  <si>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</si>
  <si>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</si>
  <si>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</si>
  <si>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</si>
  <si>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</si>
  <si>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</si>
  <si>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</si>
  <si>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</si>
  <si>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</si>
  <si>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</si>
  <si>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</si>
  <si>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</si>
  <si>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</si>
  <si>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</si>
  <si>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</si>
  <si>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</si>
  <si>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</si>
  <si>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</si>
  <si>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</si>
  <si>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</si>
  <si>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</si>
  <si>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</si>
  <si>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</si>
  <si>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</si>
  <si>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</si>
  <si>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</si>
  <si>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</si>
  <si>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</si>
  <si>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</si>
  <si>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</si>
  <si>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</si>
  <si>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</si>
  <si>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</si>
  <si>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</si>
  <si>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</si>
  <si>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</si>
  <si>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</si>
  <si>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</si>
  <si>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</si>
  <si>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</si>
  <si>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</si>
  <si>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USD to GBp</t>
  </si>
  <si>
    <t>USD/GBP at 0.7466, then x100, because GBp is a sub-unit of GBP</t>
  </si>
  <si>
    <t>Value per share (GBp)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</si>
  <si>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</si>
  <si>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</si>
  <si>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</si>
  <si>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</si>
  <si>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</si>
  <si>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</si>
  <si>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</si>
  <si>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</si>
  <si>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</si>
  <si>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Yahoo field, latest year</t>
  </si>
  <si>
    <t>totalRevenue</t>
  </si>
  <si>
    <t>derived</t>
  </si>
  <si>
    <t>Depreciation &amp; amortisation</t>
  </si>
  <si>
    <t>Capital expenditure</t>
  </si>
  <si>
    <t>capitalExpenditure</t>
  </si>
  <si>
    <t>Change in working 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</si>
  <si>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</si>
  <si>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</si>
  <si>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</si>
  <si>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</si>
  <si>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</si>
  <si>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</si>
  <si>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</si>
  <si>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</si>
  <si>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Only 3 year(s) of history available to anchor assumptions on.</t>
  </si>
  <si>
    <t>Adjusted: Reports in USD, trades in GBp. Modelled in USD, converted at the end.</t>
  </si>
  <si>
    <t>Adjusted: Reported capital expenditure averages just 0.41%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</si>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</sst>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0.19607410867760366</v>
      </c>
    </row>
    <row r="7" spans="1:2" x14ac:dyDescent="0.25">
      <c r="A7" t="s">
        <v>5</v>
      </c>
      <c r="B7" s="6">
        <v>0.157350054625676</v>
      </c>
    </row>
    <row r="8" spans="1:2" x14ac:dyDescent="0.25">
      <c r="A8" t="s">
        <v>6</v>
      </c>
      <c r="B8" s="6">
        <v>0.18218760582458518</v>
      </c>
    </row>
    <row r="9" spans="1:2" x14ac:dyDescent="0.25">
      <c r="A9" t="s">
        <v>7</v>
      </c>
      <c r="B9" s="6">
        <v>0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5.143009521959118</v>
      </c>
    </row>
    <row r="14" spans="1:3" x14ac:dyDescent="0.25">
      <c r="A14" t="s">
        <v>12</v>
      </c>
      <c r="B14" s="6">
        <v>0.10998770323814729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0.92898</v>
      </c>
      <c r="C19" s="8" t="s">
        <v>19</v>
      </c>
    </row>
    <row r="20" spans="1:2" x14ac:dyDescent="0.25">
      <c r="A20" t="s">
        <v>20</v>
      </c>
      <c r="B20" s="10">
        <f>B17+B19*B18</f>
        <v>0.09609390000000001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23972610048</v>
      </c>
    </row>
    <row r="23" spans="1:2" x14ac:dyDescent="0.25">
      <c r="A23" t="s">
        <v>24</v>
      </c>
      <c r="B23" s="11">
        <v>5290000000</v>
      </c>
    </row>
    <row r="24" spans="1:2" x14ac:dyDescent="0.25">
      <c r="A24" t="s">
        <v>25</v>
      </c>
      <c r="B24" s="10">
        <f>B22/(B22+B23)</f>
        <v>0.8192232343142763</v>
      </c>
    </row>
    <row r="25" spans="1:2" x14ac:dyDescent="0.25">
      <c r="A25" t="s">
        <v>26</v>
      </c>
      <c r="B25" s="10">
        <f>1-B24</f>
        <v>0.18077676568572365</v>
      </c>
    </row>
    <row r="26" spans="1:2" x14ac:dyDescent="0.25">
      <c r="A26" t="s">
        <v>27</v>
      </c>
      <c r="B26" s="12">
        <f>B24*B20+B25*B21*(1-B8)</f>
        <v>0.08537522213592548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27393000000</v>
      </c>
      <c r="C29" s="8" t="s">
        <v>30</v>
      </c>
    </row>
    <row r="30" spans="1:2" x14ac:dyDescent="0.25">
      <c r="A30" t="s">
        <v>31</v>
      </c>
      <c r="B30" s="11">
        <v>1439000000</v>
      </c>
    </row>
    <row r="31" spans="1:2" x14ac:dyDescent="0.25">
      <c r="A31" t="s">
        <v>32</v>
      </c>
      <c r="B31" s="13">
        <v>2592000000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0.19607410867760366</v>
      </c>
      <c r="C5" s="10">
        <f>Assumptions!B6</f>
        <v>0.19607410867760366</v>
      </c>
      <c r="D5" s="10">
        <f>Assumptions!B6</f>
        <v>0.19607410867760366</v>
      </c>
      <c r="E5" s="10">
        <f>Assumptions!B6</f>
        <v>0.19607410867760366</v>
      </c>
      <c r="F5" s="10">
        <f>Assumptions!B6</f>
        <v>0.19607410867760366</v>
      </c>
    </row>
    <row r="6" spans="1:6" x14ac:dyDescent="0.25">
      <c r="A6" t="s">
        <v>43</v>
      </c>
      <c r="B6" s="18">
        <f>Assumptions!B29*(1+B5)</f>
        <v>32764058059.005596</v>
      </c>
      <c r="C6" s="18">
        <f>B6*(1+C5)</f>
        <v>39188241539.58637</v>
      </c>
      <c r="D6" s="18">
        <f>C6*(1+D5)</f>
        <v>46872041070.10342</v>
      </c>
      <c r="E6" s="18">
        <f>D6*(1+E5)</f>
        <v>56062434744.823975</v>
      </c>
      <c r="F6" s="18">
        <f>E6*(1+F5)</f>
        <v>67054826667.711655</v>
      </c>
    </row>
    <row r="7" spans="1:6" x14ac:dyDescent="0.25">
      <c r="A7" t="s">
        <v>5</v>
      </c>
      <c r="B7" s="10">
        <f>Assumptions!B7</f>
        <v>0.157350054625676</v>
      </c>
      <c r="C7" s="10">
        <f>Assumptions!B7</f>
        <v>0.157350054625676</v>
      </c>
      <c r="D7" s="10">
        <f>Assumptions!B7</f>
        <v>0.157350054625676</v>
      </c>
      <c r="E7" s="10">
        <f>Assumptions!B7</f>
        <v>0.157350054625676</v>
      </c>
      <c r="F7" s="10">
        <f>Assumptions!B7</f>
        <v>0.157350054625676</v>
      </c>
    </row>
    <row r="8" spans="1:6" x14ac:dyDescent="0.25">
      <c r="A8" t="s">
        <v>44</v>
      </c>
      <c r="B8" s="18">
        <f>B6*B7</f>
        <v>5155426325.34335</v>
      </c>
      <c r="C8" s="18">
        <f>C6*C7</f>
        <v>6166271946.938101</v>
      </c>
      <c r="D8" s="18">
        <f>D6*D7</f>
        <v>7375318222.797702</v>
      </c>
      <c r="E8" s="18">
        <f>E6*E7</f>
        <v>8821427169.546448</v>
      </c>
      <c r="F8" s="18">
        <f>F6*F7</f>
        <v>10551080639.079664</v>
      </c>
    </row>
    <row r="9" spans="1:6" x14ac:dyDescent="0.25">
      <c r="A9" t="s">
        <v>45</v>
      </c>
      <c r="B9" s="18">
        <f>B8*(1-Assumptions!B8)</f>
        <v>4216171546.1240067</v>
      </c>
      <c r="C9" s="18">
        <f>C8*(1-Assumptions!B8)</f>
        <v>5042853624.062145</v>
      </c>
      <c r="D9" s="18">
        <f>D8*(1-Assumptions!B8)</f>
        <v>6031626653.591754</v>
      </c>
      <c r="E9" s="18">
        <f>E8*(1-Assumptions!B8)</f>
        <v>7214272473.570833</v>
      </c>
      <c r="F9" s="18">
        <f>F8*(1-Assumptions!B8)</f>
        <v>8628804518.583607</v>
      </c>
    </row>
    <row r="10" spans="1:6" x14ac:dyDescent="0.25">
      <c r="A10" t="s">
        <v>46</v>
      </c>
      <c r="B10" s="18">
        <f>B6*Assumptions!B9</f>
        <v>0</v>
      </c>
      <c r="C10" s="18">
        <f>C6*Assumptions!B9</f>
        <v>0</v>
      </c>
      <c r="D10" s="18">
        <f>D6*Assumptions!B9</f>
        <v>0</v>
      </c>
      <c r="E10" s="18">
        <f>E6*Assumptions!B9</f>
        <v>0</v>
      </c>
      <c r="F10" s="18">
        <f>F6*Assumptions!B9</f>
        <v>0</v>
      </c>
    </row>
    <row r="11" spans="1:6" x14ac:dyDescent="0.25">
      <c r="A11" t="s">
        <v>47</v>
      </c>
      <c r="B11" s="18">
        <f>-B6*Assumptions!B10</f>
        <v>-327640580.59005594</v>
      </c>
      <c r="C11" s="18">
        <f>-C6*Assumptions!B10</f>
        <v>-391882415.3958637</v>
      </c>
      <c r="D11" s="18">
        <f>-D6*Assumptions!B10</f>
        <v>-468720410.7010342</v>
      </c>
      <c r="E11" s="18">
        <f>-E6*Assumptions!B10</f>
        <v>-560624347.4482398</v>
      </c>
      <c r="F11" s="18">
        <f>-F6*Assumptions!B10</f>
        <v>-670548266.6771165</v>
      </c>
    </row>
    <row r="12" spans="1:6" x14ac:dyDescent="0.25">
      <c r="A12" t="s">
        <v>48</v>
      </c>
      <c r="B12" s="18">
        <f>-(B6-Assumptions!B29)*Assumptions!B11</f>
        <v>0</v>
      </c>
      <c r="C12" s="18">
        <f>-(C6-B6)*Assumptions!B11</f>
        <v>0</v>
      </c>
      <c r="D12" s="18">
        <f>-(D6-C6)*Assumptions!B11</f>
        <v>0</v>
      </c>
      <c r="E12" s="18">
        <f>-(E6-D6)*Assumptions!B11</f>
        <v>0</v>
      </c>
      <c r="F12" s="18">
        <f>-(F6-E6)*Assumptions!B11</f>
        <v>0</v>
      </c>
    </row>
    <row r="13" spans="1:6" x14ac:dyDescent="0.25">
      <c r="A13" s="19" t="s">
        <v>49</v>
      </c>
      <c r="B13" s="20">
        <f>B9+B10+B11+B12</f>
        <v>3888530965.533951</v>
      </c>
      <c r="C13" s="20">
        <f>C9+C10+C11+C12</f>
        <v>4650971208.666282</v>
      </c>
      <c r="D13" s="20">
        <f>D9+D10+D11+D12</f>
        <v>5562906242.890719</v>
      </c>
      <c r="E13" s="20">
        <f>E9+E10+E11+E12</f>
        <v>6653648126.122593</v>
      </c>
      <c r="F13" s="20">
        <f>F9+F10+F11+F12</f>
        <v>7958256251.90649</v>
      </c>
    </row>
    <row r="14" spans="1:6" x14ac:dyDescent="0.25">
      <c r="A14" t="s">
        <v>50</v>
      </c>
      <c r="B14" s="21">
        <f>1/(1+Assumptions!$B$26)^(1-0.5*Assumptions!$B$32)</f>
        <v>0.959864762316467</v>
      </c>
      <c r="C14" s="21">
        <f>1/(1+Assumptions!$B$26)^(2-0.5*Assumptions!$B$32)</f>
        <v>0.8843621475230801</v>
      </c>
      <c r="D14" s="21">
        <f>1/(1+Assumptions!$B$26)^(3-0.5*Assumptions!$B$32)</f>
        <v>0.8147985410821624</v>
      </c>
      <c r="E14" s="21">
        <f>1/(1+Assumptions!$B$26)^(4-0.5*Assumptions!$B$32)</f>
        <v>0.750706782746255</v>
      </c>
      <c r="F14" s="21">
        <f>1/(1+Assumptions!$B$26)^(5-0.5*Assumptions!$B$32)</f>
        <v>0.6916564589238811</v>
      </c>
    </row>
    <row r="15" spans="1:6" x14ac:dyDescent="0.25">
      <c r="A15" s="19" t="s">
        <v>51</v>
      </c>
      <c r="B15" s="20">
        <f>B13*B14</f>
        <v>3732463850.9924674</v>
      </c>
      <c r="C15" s="20">
        <f>C13*C14</f>
        <v>4113142886.1641283</v>
      </c>
      <c r="D15" s="20">
        <f>D13*D14</f>
        <v>4532647890.884212</v>
      </c>
      <c r="E15" s="20">
        <f>E13*E14</f>
        <v>4994938778.28714</v>
      </c>
      <c r="F15" s="20">
        <f>F13*F14</f>
        <v>5504379338.402481</v>
      </c>
    </row>
    <row r="17" spans="1:2" x14ac:dyDescent="0.25">
      <c r="A17" s="22" t="s">
        <v>52</v>
      </c>
      <c r="B17" s="23">
        <f>SUM(B15:F15)</f>
        <v>22877572744.730427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7958256251.90649</v>
      </c>
    </row>
    <row r="5" spans="1:2" x14ac:dyDescent="0.25">
      <c r="A5" t="s">
        <v>56</v>
      </c>
      <c r="B5" s="18">
        <f>IF(Assumptions!$B$33=0,B4,B4-Forecast!F11-Forecast!F10-Forecast!F12)</f>
        <v>8628804518.583607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0.22729813664596274</v>
      </c>
    </row>
    <row r="7" spans="1:2" x14ac:dyDescent="0.25">
      <c r="A7" t="s">
        <v>58</v>
      </c>
      <c r="B7" s="18">
        <f>-MAX(Forecast!F9,0)*B6</f>
        <v>-1961311188.5563173</v>
      </c>
    </row>
    <row r="8" spans="1:2" x14ac:dyDescent="0.25">
      <c r="A8" t="s">
        <v>59</v>
      </c>
      <c r="B8" s="18">
        <f>IF(OR(Assumptions!$B$33=0,Assumptions!B12&lt;=0),B5,MAX(B5+B7,0))</f>
        <v>6667493330.027289</v>
      </c>
    </row>
    <row r="9" spans="1:2" x14ac:dyDescent="0.25">
      <c r="A9" t="s">
        <v>60</v>
      </c>
      <c r="B9" s="18">
        <f>B8*(1+Assumptions!B12)/(Assumptions!B26-Assumptions!B12)</f>
        <v>113195122460.86433</v>
      </c>
    </row>
    <row r="10" spans="1:2" x14ac:dyDescent="0.25">
      <c r="A10" t="s">
        <v>61</v>
      </c>
      <c r="B10" s="18">
        <f>B9/(1+Assumptions!B26)^(5-0.5*Assumptions!B32)</f>
        <v>78292137568.7365</v>
      </c>
    </row>
    <row r="11" spans="1:2" x14ac:dyDescent="0.25">
      <c r="A11" t="s">
        <v>62</v>
      </c>
      <c r="B11" s="18">
        <f>Forecast!B17+B10</f>
        <v>101169710313.46692</v>
      </c>
    </row>
    <row r="12" spans="1:2" x14ac:dyDescent="0.25">
      <c r="A12" t="s">
        <v>63</v>
      </c>
      <c r="B12" s="18">
        <f>-Assumptions!B30</f>
        <v>-1439000000</v>
      </c>
    </row>
    <row r="13" spans="1:2" x14ac:dyDescent="0.25">
      <c r="A13" t="s">
        <v>64</v>
      </c>
      <c r="B13" s="18">
        <f>B11+B12</f>
        <v>99730710313.46692</v>
      </c>
    </row>
    <row r="14" spans="1:2" x14ac:dyDescent="0.25">
      <c r="A14" s="19" t="s">
        <v>65</v>
      </c>
      <c r="B14" s="24">
        <f>B13/Assumptions!B31</f>
        <v>38.47635428760298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10551080639.079664</v>
      </c>
    </row>
    <row r="18" spans="1:2" x14ac:dyDescent="0.25">
      <c r="A18" t="s">
        <v>60</v>
      </c>
      <c r="B18" s="18">
        <f>B17*Assumptions!B13</f>
        <v>54264308193.74521</v>
      </c>
    </row>
    <row r="19" spans="1:2" x14ac:dyDescent="0.25">
      <c r="A19" t="s">
        <v>61</v>
      </c>
      <c r="B19" s="18">
        <f>B18/(1+Assumptions!B26)^(5-0.5*Assumptions!B32)</f>
        <v>37532259251.23995</v>
      </c>
    </row>
    <row r="20" spans="1:2" x14ac:dyDescent="0.25">
      <c r="A20" t="s">
        <v>62</v>
      </c>
      <c r="B20" s="18">
        <f>Forecast!B17+B19</f>
        <v>60409831995.97038</v>
      </c>
    </row>
    <row r="21" spans="1:2" x14ac:dyDescent="0.25">
      <c r="A21" t="s">
        <v>63</v>
      </c>
      <c r="B21" s="18">
        <f>-Assumptions!B30</f>
        <v>-1439000000</v>
      </c>
    </row>
    <row r="22" spans="1:2" x14ac:dyDescent="0.25">
      <c r="A22" t="s">
        <v>64</v>
      </c>
      <c r="B22" s="18">
        <f>B20+B21</f>
        <v>58970831995.97038</v>
      </c>
    </row>
    <row r="23" spans="1:2" x14ac:dyDescent="0.25">
      <c r="A23" s="19" t="s">
        <v>65</v>
      </c>
      <c r="B23" s="25">
        <f>B22/Assumptions!B31</f>
        <v>22.751092591037956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970</v>
      </c>
    </row>
    <row r="27" spans="1:3" x14ac:dyDescent="0.25">
      <c r="A27" t="s">
        <v>70</v>
      </c>
      <c r="B27" s="27">
        <v>74.663</v>
      </c>
      <c r="C27" s="8" t="s">
        <v>71</v>
      </c>
    </row>
    <row r="28" spans="1:2" x14ac:dyDescent="0.25">
      <c r="A28" t="s">
        <v>72</v>
      </c>
      <c r="B28" s="28">
        <f>B14*B27</f>
        <v>2872.760040175301</v>
      </c>
    </row>
    <row r="29" spans="1:2" x14ac:dyDescent="0.25">
      <c r="A29" s="19" t="s">
        <v>73</v>
      </c>
      <c r="B29" s="12">
        <f>B28/B26-1</f>
        <v>1.9616082888405164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0.065375</v>
      </c>
      <c r="B5" s="31">
        <v>52.29172078753203</v>
      </c>
      <c r="C5" s="31">
        <v>54.77204753923842</v>
      </c>
      <c r="D5" s="31">
        <v>57.83850848232978</v>
      </c>
      <c r="E5" s="31">
        <v>61.73964108311778</v>
      </c>
      <c r="F5" s="31">
        <v>66.88762887626744</v>
      </c>
    </row>
    <row r="6" spans="1:6" x14ac:dyDescent="0.25">
      <c r="A6" s="30">
        <v>0.075375</v>
      </c>
      <c r="B6" s="31">
        <v>43.34666539300524</v>
      </c>
      <c r="C6" s="31">
        <v>44.670706089618974</v>
      </c>
      <c r="D6" s="31">
        <v>46.23592124097058</v>
      </c>
      <c r="E6" s="31">
        <v>48.12203793953542</v>
      </c>
      <c r="F6" s="31">
        <v>50.44827657437101</v>
      </c>
    </row>
    <row r="7" spans="1:6" x14ac:dyDescent="0.25">
      <c r="A7" s="30">
        <v>0.085375</v>
      </c>
      <c r="B7" s="31">
        <v>36.95094102064308</v>
      </c>
      <c r="C7" s="31">
        <v>37.663386400085294</v>
      </c>
      <c r="D7" s="32">
        <v>38.476498105175864</v>
      </c>
      <c r="E7" s="31">
        <v>39.4175446665645</v>
      </c>
      <c r="F7" s="31">
        <v>40.52462083054343</v>
      </c>
    </row>
    <row r="8" spans="1:6" x14ac:dyDescent="0.25">
      <c r="A8" s="30">
        <v>0.095375</v>
      </c>
      <c r="B8" s="31">
        <v>32.15276694898911</v>
      </c>
      <c r="C8" s="31">
        <v>32.51857868283672</v>
      </c>
      <c r="D8" s="31">
        <v>32.922098587298464</v>
      </c>
      <c r="E8" s="31">
        <v>33.37197863268734</v>
      </c>
      <c r="F8" s="31">
        <v>33.87973686643868</v>
      </c>
    </row>
    <row r="9" spans="1:6" x14ac:dyDescent="0.25">
      <c r="A9" s="30">
        <v>0.105375</v>
      </c>
      <c r="B9" s="31">
        <v>28.42163018590641</v>
      </c>
      <c r="C9" s="31">
        <v>28.581759879247308</v>
      </c>
      <c r="D9" s="31">
        <v>28.749816653172527</v>
      </c>
      <c r="E9" s="31">
        <v>28.927378036156572</v>
      </c>
      <c r="F9" s="31">
        <v>29.116469877377174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27393000000</v>
      </c>
      <c r="C5" s="18">
        <v>16211000000</v>
      </c>
      <c r="D5" s="18">
        <v>19148000000</v>
      </c>
      <c r="E5" s="8" t="s">
        <v>83</v>
      </c>
    </row>
    <row r="6" spans="1:5" x14ac:dyDescent="0.25">
      <c r="A6" t="s">
        <v>44</v>
      </c>
      <c r="B6" s="18">
        <v>4941000000</v>
      </c>
      <c r="C6" s="18">
        <v>2953000000</v>
      </c>
      <c r="D6" s="18">
        <v>2097000000</v>
      </c>
      <c r="E6" s="8" t="s">
        <v>84</v>
      </c>
    </row>
    <row r="7" spans="1:5" x14ac:dyDescent="0.25">
      <c r="A7" t="s">
        <v>85</v>
      </c>
      <c r="B7" s="18">
        <v>0</v>
      </c>
      <c r="C7" s="18">
        <v>0</v>
      </c>
      <c r="D7" s="18">
        <v>0</v>
      </c>
      <c r="E7" s="8" t="s">
        <v>84</v>
      </c>
    </row>
    <row r="8" spans="1:5" x14ac:dyDescent="0.25">
      <c r="A8" t="s">
        <v>86</v>
      </c>
      <c r="B8" s="18">
        <v>104000000</v>
      </c>
      <c r="C8" s="18">
        <v>101000000</v>
      </c>
      <c r="D8" s="18">
        <v>44000000</v>
      </c>
      <c r="E8" s="8" t="s">
        <v>87</v>
      </c>
    </row>
    <row r="9" spans="1:5" x14ac:dyDescent="0.25">
      <c r="A9" t="s">
        <v>88</v>
      </c>
      <c r="B9" s="18">
        <v>0</v>
      </c>
      <c r="C9" s="18">
        <v>0</v>
      </c>
      <c r="D9" s="18">
        <v>-12787000000</v>
      </c>
      <c r="E9" s="8" t="s">
        <v>84</v>
      </c>
    </row>
    <row r="10" spans="1:5" x14ac:dyDescent="0.25">
      <c r="A10" t="s">
        <v>89</v>
      </c>
      <c r="B10" s="18">
        <v>5290000000</v>
      </c>
      <c r="C10" s="18">
        <v>4722000000</v>
      </c>
      <c r="D10" s="18">
        <v>4874000000</v>
      </c>
      <c r="E10" s="8" t="s">
        <v>90</v>
      </c>
    </row>
    <row r="11" spans="1:5" x14ac:dyDescent="0.25">
      <c r="A11" t="s">
        <v>91</v>
      </c>
      <c r="B11" s="18">
        <v>3851000000</v>
      </c>
      <c r="C11" s="18">
        <v>2445000000</v>
      </c>
      <c r="D11" s="18">
        <v>1590000000</v>
      </c>
      <c r="E11" s="8" t="s">
        <v>92</v>
      </c>
    </row>
    <row r="12" spans="1:5" x14ac:dyDescent="0.25">
      <c r="A12" t="s">
        <v>32</v>
      </c>
      <c r="B12" s="34">
        <v>2592000000</v>
      </c>
      <c r="C12" s="34">
        <v>2720000000</v>
      </c>
      <c r="D12" s="34">
        <v>2747000000</v>
      </c>
      <c r="E12" s="8" t="s">
        <v>93</v>
      </c>
    </row>
    <row r="15" spans="1:1" x14ac:dyDescent="0.25">
      <c r="A15" s="19" t="s">
        <v>94</v>
      </c>
    </row>
    <row r="16" ht="54" customHeight="1" spans="1:5" x14ac:dyDescent="0.25">
      <c r="A16" s="35" t="s">
        <v>95</v>
      </c>
      <c r="B16" s="35"/>
      <c r="C16" s="35"/>
      <c r="D16" s="35"/>
      <c r="E16" s="35"/>
    </row>
    <row r="17" ht="22" customHeight="1" spans="1:5" x14ac:dyDescent="0.25">
      <c r="A17" s="35" t="s">
        <v>96</v>
      </c>
      <c r="B17" s="35"/>
      <c r="C17" s="35"/>
      <c r="D17" s="35"/>
      <c r="E17" s="35"/>
    </row>
    <row r="18" ht="22" customHeight="1" spans="1:5" x14ac:dyDescent="0.25">
      <c r="A18" s="35" t="s">
        <v>97</v>
      </c>
      <c r="B18" s="35"/>
      <c r="C18" s="35"/>
      <c r="D18" s="35"/>
      <c r="E18" s="35"/>
    </row>
    <row r="19" ht="22" customHeight="1" spans="1:5" x14ac:dyDescent="0.25">
      <c r="A19" s="35" t="s">
        <v>98</v>
      </c>
      <c r="B19" s="35"/>
      <c r="C19" s="35"/>
      <c r="D19" s="35"/>
      <c r="E19" s="35"/>
    </row>
    <row r="20" ht="86" customHeight="1" spans="1:5" x14ac:dyDescent="0.25">
      <c r="A20" s="35" t="s">
        <v>99</v>
      </c>
      <c r="B20" s="35"/>
      <c r="C20" s="35"/>
      <c r="D20" s="35"/>
      <c r="E20" s="35"/>
    </row>
    <row r="21" ht="54" customHeight="1" spans="1:5" x14ac:dyDescent="0.25">
      <c r="A21" s="35" t="s">
        <v>100</v>
      </c>
      <c r="B21" s="35"/>
      <c r="C21" s="35"/>
      <c r="D21" s="35"/>
      <c r="E21" s="35"/>
    </row>
    <row r="22" ht="22" customHeight="1" spans="1:5" x14ac:dyDescent="0.25">
      <c r="A22" s="35" t="s">
        <v>101</v>
      </c>
      <c r="B22" s="35"/>
      <c r="C22" s="35"/>
      <c r="D22" s="35"/>
      <c r="E22" s="35"/>
    </row>
    <row r="24" spans="1:1" x14ac:dyDescent="0.25">
      <c r="A24" s="36" t="s">
        <v>102</v>
      </c>
    </row>
  </sheetData>
  <mergeCells count="7">
    <mergeCell ref="A16:E16"/>
    <mergeCell ref="A17:E17"/>
    <mergeCell ref="A18:E18"/>
    <mergeCell ref="A19:E19"/>
    <mergeCell ref="A20:E20"/>
    <mergeCell ref="A21:E21"/>
    <mergeCell ref="A22:E2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2026-09-19T01:04:53Z</dcterms:modified>
</cp:coreProperties>
</file>