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<sst xmlns="http://schemas.openxmlformats.org/spreadsheetml/2006/main" count="115" uniqueCount="103">
  <si>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Prosus N.V. (PRX.AS)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</si>
  <si>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</si>
  <si>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</si>
  <si>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</si>
  <si>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</si>
  <si>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</si>
  <si>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</si>
  <si>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</si>
  <si>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</si>
  <si>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</si>
  <si>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</si>
  <si>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</si>
  <si>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</si>
  <si>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</si>
  <si>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</si>
  <si>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</si>
  <si>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</si>
  <si>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</si>
  <si>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</si>
  <si>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</si>
  <si>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</si>
  <si>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</si>
  <si>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</si>
  <si>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</si>
  <si>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</si>
  <si>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</si>
  <si>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</si>
  <si>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</si>
  <si>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</si>
  <si>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</si>
  <si>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</si>
  <si>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</si>
  <si>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</si>
  <si>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</si>
  <si>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</si>
  <si>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</si>
  <si>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</si>
  <si>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</si>
  <si>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</si>
  <si>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</si>
  <si>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</si>
  <si>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</si>
  <si>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</si>
  <si>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</si>
  <si>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</si>
  <si>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</si>
  <si>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</si>
  <si>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</si>
  <si>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</si>
  <si>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</si>
  <si>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</si>
  <si>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</si>
  <si>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</si>
  <si>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</si>
  <si>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</si>
  <si>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</si>
  <si>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</si>
  <si>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</si>
  <si>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</si>
  <si>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</si>
  <si>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</si>
  <si>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</si>
  <si>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</si>
  <si>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</si>
  <si>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</si>
  <si>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</si>
  <si>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</si>
  <si>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</si>
  <si>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</si>
  <si>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</si>
  <si>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</si>
  <si>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</si>
  <si>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</si>
  <si>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</si>
  <si>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</si>
  <si>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</si>
  <si>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</si>
  <si>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</si>
  <si>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</si>
  <si>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</si>
  <si>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</si>
  <si>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</si>
  <si>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</si>
  <si>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</si>
  <si>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</si>
  <si>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</si>
  <si>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</si>
  <si>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</si>
  <si>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</si>
  <si>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</si>
  <si>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</si>
  <si>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</si>
  <si>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</si>
  <si>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</si>
  <si>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</si>
  <si>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</si>
  <si>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</si>
  <si>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</si>
  <si>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USD, trades in EUR. Modelled in USD, converted at the end.</t>
  </si>
  <si>
    <t>Adjusted: Free cashflow is negative in at least one forecast year, so terminal value carries most of the valuation.</t>
  </si>
  <si>
    <t>Note: Risk-free rate is an assumption: USD assumption - no free live source available for this market.</t>
  </si>
  <si>
    <t>Current EV/EBITDA of 92.8x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</si>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</sst>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0.2518468757178616</v>
      </c>
    </row>
    <row r="7" spans="1:2" x14ac:dyDescent="0.25">
      <c r="A7" t="s">
        <v>5</v>
      </c>
      <c r="B7" s="6">
        <v>-0.012743256578499364</v>
      </c>
    </row>
    <row r="8" spans="1:2" x14ac:dyDescent="0.25">
      <c r="A8" t="s">
        <v>6</v>
      </c>
      <c r="B8" s="6">
        <v>0.012029145761730498</v>
      </c>
    </row>
    <row r="9" spans="1:2" x14ac:dyDescent="0.25">
      <c r="A9" t="s">
        <v>7</v>
      </c>
      <c r="B9" s="6">
        <v>0.0357283638760647</v>
      </c>
    </row>
    <row r="10" spans="1:2" x14ac:dyDescent="0.25">
      <c r="A10" t="s">
        <v>8</v>
      </c>
      <c r="B10" s="6">
        <v>0.026007759477550286</v>
      </c>
    </row>
    <row r="11" spans="1:2" x14ac:dyDescent="0.25">
      <c r="A11" t="s">
        <v>9</v>
      </c>
      <c r="B11" s="6">
        <v>0.1603960396039604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0.0868907994828752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0.85461</v>
      </c>
      <c r="C19" s="8" t="s">
        <v>19</v>
      </c>
    </row>
    <row r="20" spans="1:2" x14ac:dyDescent="0.25">
      <c r="A20" t="s">
        <v>20</v>
      </c>
      <c r="B20" s="10">
        <f>B17+B19*B18</f>
        <v>0.09754965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75005214720</v>
      </c>
    </row>
    <row r="23" spans="1:2" x14ac:dyDescent="0.25">
      <c r="A23" t="s">
        <v>24</v>
      </c>
      <c r="B23" s="11">
        <v>17611000000</v>
      </c>
    </row>
    <row r="24" spans="1:2" x14ac:dyDescent="0.25">
      <c r="A24" t="s">
        <v>25</v>
      </c>
      <c r="B24" s="10">
        <f>B22/(B22+B23)</f>
        <v>0.8098497109470293</v>
      </c>
    </row>
    <row r="25" spans="1:2" x14ac:dyDescent="0.25">
      <c r="A25" t="s">
        <v>26</v>
      </c>
      <c r="B25" s="10">
        <f>1-B24</f>
        <v>0.1901502890529707</v>
      </c>
    </row>
    <row r="26" spans="1:2" x14ac:dyDescent="0.25">
      <c r="A26" t="s">
        <v>27</v>
      </c>
      <c r="B26" s="12">
        <f>B24*B20+B25*B21*(1-B8)</f>
        <v>0.0868907994828752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9705000000</v>
      </c>
      <c r="C29" s="8" t="s">
        <v>30</v>
      </c>
    </row>
    <row r="30" spans="1:2" x14ac:dyDescent="0.25">
      <c r="A30" t="s">
        <v>31</v>
      </c>
      <c r="B30" s="11">
        <v>1874000000</v>
      </c>
    </row>
    <row r="31" spans="1:2" x14ac:dyDescent="0.25">
      <c r="A31" t="s">
        <v>32</v>
      </c>
      <c r="B31" s="13">
        <v>2138335355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0.2518468757178616</v>
      </c>
      <c r="C5" s="10">
        <f>Assumptions!B6</f>
        <v>0.2518468757178616</v>
      </c>
      <c r="D5" s="10">
        <f>Assumptions!B6</f>
        <v>0.2518468757178616</v>
      </c>
      <c r="E5" s="10">
        <f>Assumptions!B6</f>
        <v>0.2518468757178616</v>
      </c>
      <c r="F5" s="10">
        <f>Assumptions!B6</f>
        <v>0.2518468757178616</v>
      </c>
    </row>
    <row r="6" spans="1:6" x14ac:dyDescent="0.25">
      <c r="A6" t="s">
        <v>43</v>
      </c>
      <c r="B6" s="18">
        <f>Assumptions!B29*(1+B5)</f>
        <v>12149173928.841846</v>
      </c>
      <c r="C6" s="18">
        <f>B6*(1+C5)</f>
        <v>15208905425.373564</v>
      </c>
      <c r="D6" s="18">
        <f>C6*(1+D5)</f>
        <v>19039220739.84233</v>
      </c>
      <c r="E6" s="18">
        <f>D6*(1+E5)</f>
        <v>23834188999.274334</v>
      </c>
      <c r="F6" s="18">
        <f>E6*(1+F5)</f>
        <v>29836755034.0106</v>
      </c>
    </row>
    <row r="7" spans="1:6" x14ac:dyDescent="0.25">
      <c r="A7" t="s">
        <v>5</v>
      </c>
      <c r="B7" s="10">
        <f>Assumptions!B7</f>
        <v>-0.012743256578499364</v>
      </c>
      <c r="C7" s="10">
        <f>Assumptions!B7</f>
        <v>-0.012743256578499364</v>
      </c>
      <c r="D7" s="10">
        <f>Assumptions!B7</f>
        <v>-0.012743256578499364</v>
      </c>
      <c r="E7" s="10">
        <f>Assumptions!B7</f>
        <v>-0.012743256578499364</v>
      </c>
      <c r="F7" s="10">
        <f>Assumptions!B7</f>
        <v>-0.012743256578499364</v>
      </c>
    </row>
    <row r="8" spans="1:6" x14ac:dyDescent="0.25">
      <c r="A8" t="s">
        <v>44</v>
      </c>
      <c r="B8" s="18">
        <f>B6*B7</f>
        <v>-154820040.59204683</v>
      </c>
      <c r="C8" s="18">
        <f>C6*C7</f>
        <v>-193810984.11366633</v>
      </c>
      <c r="D8" s="18">
        <f>D6*D7</f>
        <v>-242621674.9424973</v>
      </c>
      <c r="E8" s="18">
        <f>E6*E7</f>
        <v>-303725185.7581998</v>
      </c>
      <c r="F8" s="18">
        <f>F6*F7</f>
        <v>-380217424.8682296</v>
      </c>
    </row>
    <row r="9" spans="1:6" x14ac:dyDescent="0.25">
      <c r="A9" t="s">
        <v>45</v>
      </c>
      <c r="B9" s="18">
        <f>B8*(1-Assumptions!B8)</f>
        <v>-152957687.75692806</v>
      </c>
      <c r="C9" s="18">
        <f>C8*(1-Assumptions!B8)</f>
        <v>-191479603.53553858</v>
      </c>
      <c r="D9" s="18">
        <f>D8*(1-Assumptions!B8)</f>
        <v>-239703143.4496588</v>
      </c>
      <c r="E9" s="18">
        <f>E8*(1-Assumptions!B8)</f>
        <v>-300071631.22720575</v>
      </c>
      <c r="F9" s="18">
        <f>F8*(1-Assumptions!B8)</f>
        <v>-375643734.04333985</v>
      </c>
    </row>
    <row r="10" spans="1:6" x14ac:dyDescent="0.25">
      <c r="A10" t="s">
        <v>46</v>
      </c>
      <c r="B10" s="18">
        <f>B6*Assumptions!B9</f>
        <v>434070106.92326003</v>
      </c>
      <c r="C10" s="18">
        <f>C6*Assumptions!B9</f>
        <v>543389307.1944013</v>
      </c>
      <c r="D10" s="18">
        <f>D6*Assumptions!B9</f>
        <v>680240206.5098046</v>
      </c>
      <c r="E10" s="18">
        <f>E6*Assumptions!B9</f>
        <v>851556577.2569717</v>
      </c>
      <c r="F10" s="18">
        <f>F6*Assumptions!B9</f>
        <v>1066018440.736136</v>
      </c>
    </row>
    <row r="11" spans="1:6" x14ac:dyDescent="0.25">
      <c r="A11" t="s">
        <v>47</v>
      </c>
      <c r="B11" s="18">
        <f>-B6*Assumptions!B10</f>
        <v>-315972793.3922434</v>
      </c>
      <c r="C11" s="18">
        <f>-C6*Assumptions!B10</f>
        <v>-395549554.2199253</v>
      </c>
      <c r="D11" s="18">
        <f>-D6*Assumptions!B10</f>
        <v>-495167473.64180636</v>
      </c>
      <c r="E11" s="18">
        <f>-E6*Assumptions!B10</f>
        <v>-619873854.8356018</v>
      </c>
      <c r="F11" s="18">
        <f>-F6*Assumptions!B10</f>
        <v>-775987148.5151354</v>
      </c>
    </row>
    <row r="12" spans="1:6" x14ac:dyDescent="0.25">
      <c r="A12" t="s">
        <v>48</v>
      </c>
      <c r="B12" s="18">
        <f>-(B6-Assumptions!B29)*Assumptions!B11</f>
        <v>-392035818.2894843</v>
      </c>
      <c r="C12" s="18">
        <f>-(C6-B6)*Assumptions!B11</f>
        <v>-490768814.29518634</v>
      </c>
      <c r="D12" s="18">
        <f>-(D6-C6)*Assumptions!B11</f>
        <v>-614367406.8751885</v>
      </c>
      <c r="E12" s="18">
        <f>-(E6-D6)*Assumptions!B11</f>
        <v>-769093918.8395886</v>
      </c>
      <c r="F12" s="18">
        <f>-(F6-E6)*Assumptions!B11</f>
        <v>-962787819.4329458</v>
      </c>
    </row>
    <row r="13" spans="1:6" x14ac:dyDescent="0.25">
      <c r="A13" s="19" t="s">
        <v>49</v>
      </c>
      <c r="B13" s="20">
        <f>B9+B10+B11+B12</f>
        <v>-426896192.5153957</v>
      </c>
      <c r="C13" s="20">
        <f>C9+C10+C11+C12</f>
        <v>-534408664.8562489</v>
      </c>
      <c r="D13" s="20">
        <f>D9+D10+D11+D12</f>
        <v>-668997817.4568491</v>
      </c>
      <c r="E13" s="20">
        <f>E9+E10+E11+E12</f>
        <v>-837482827.6454245</v>
      </c>
      <c r="F13" s="20">
        <f>F9+F10+F11+F12</f>
        <v>-1048400261.2552851</v>
      </c>
    </row>
    <row r="14" spans="1:6" x14ac:dyDescent="0.25">
      <c r="A14" t="s">
        <v>50</v>
      </c>
      <c r="B14" s="21">
        <f>1/(1+Assumptions!$B$26)^(1-0.5*Assumptions!$B$32)</f>
        <v>0.9591953037214969</v>
      </c>
      <c r="C14" s="21">
        <f>1/(1+Assumptions!$B$26)^(2-0.5*Assumptions!$B$32)</f>
        <v>0.8825130401120943</v>
      </c>
      <c r="D14" s="21">
        <f>1/(1+Assumptions!$B$26)^(3-0.5*Assumptions!$B$32)</f>
        <v>0.81196109170487</v>
      </c>
      <c r="E14" s="21">
        <f>1/(1+Assumptions!$B$26)^(4-0.5*Assumptions!$B$32)</f>
        <v>0.7470493743172615</v>
      </c>
      <c r="F14" s="21">
        <f>1/(1+Assumptions!$B$26)^(5-0.5*Assumptions!$B$32)</f>
        <v>0.6873269832375942</v>
      </c>
    </row>
    <row r="15" spans="1:6" x14ac:dyDescent="0.25">
      <c r="A15" s="19" t="s">
        <v>51</v>
      </c>
      <c r="B15" s="20">
        <f>B13*B14</f>
        <v>-409476823.0373556</v>
      </c>
      <c r="C15" s="20">
        <f>C13*C14</f>
        <v>-471622615.48453355</v>
      </c>
      <c r="D15" s="20">
        <f>D13*D14</f>
        <v>-543200198.2104385</v>
      </c>
      <c r="E15" s="20">
        <f>E13*E14</f>
        <v>-625641022.3939652</v>
      </c>
      <c r="F15" s="20">
        <f>F13*F14</f>
        <v>-720593788.7941008</v>
      </c>
    </row>
    <row r="17" spans="1:2" x14ac:dyDescent="0.25">
      <c r="A17" s="22" t="s">
        <v>52</v>
      </c>
      <c r="B17" s="23">
        <f>SUM(B15:F15)</f>
        <v>-2770534447.920394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-1048400261.2552851</v>
      </c>
    </row>
    <row r="5" spans="1:2" x14ac:dyDescent="0.25">
      <c r="A5" t="s">
        <v>56</v>
      </c>
      <c r="B5" s="18">
        <f>IF(Assumptions!$B$33=0,B4,B4-Forecast!F11-Forecast!F10-Forecast!F12)</f>
        <v>-22910511.94807266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0.28771745856622144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-2770534447.920394</v>
      </c>
    </row>
    <row r="12" spans="1:2" x14ac:dyDescent="0.25">
      <c r="A12" t="s">
        <v>63</v>
      </c>
      <c r="B12" s="18">
        <f>-Assumptions!B30</f>
        <v>-1874000000</v>
      </c>
    </row>
    <row r="13" spans="1:2" x14ac:dyDescent="0.25">
      <c r="A13" t="s">
        <v>64</v>
      </c>
      <c r="B13" s="18">
        <f>B11+B12</f>
        <v>-4644534447.920394</v>
      </c>
    </row>
    <row r="14" spans="1:2" x14ac:dyDescent="0.25">
      <c r="A14" s="19" t="s">
        <v>65</v>
      </c>
      <c r="B14" s="24">
        <f>B13/Assumptions!B31</f>
        <v>-2.1720327623355384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685801015.8679063</v>
      </c>
    </row>
    <row r="18" spans="1:2" x14ac:dyDescent="0.25">
      <c r="A18" t="s">
        <v>60</v>
      </c>
      <c r="B18" s="18">
        <f>B17*Assumptions!B13</f>
        <v>13716020317.358128</v>
      </c>
    </row>
    <row r="19" spans="1:2" x14ac:dyDescent="0.25">
      <c r="A19" t="s">
        <v>61</v>
      </c>
      <c r="B19" s="18">
        <f>B18/(1+Assumptions!B26)^(5-0.5*Assumptions!B32)</f>
        <v>9427390866.755312</v>
      </c>
    </row>
    <row r="20" spans="1:2" x14ac:dyDescent="0.25">
      <c r="A20" t="s">
        <v>62</v>
      </c>
      <c r="B20" s="18">
        <f>Forecast!B17+B19</f>
        <v>6656856418.834918</v>
      </c>
    </row>
    <row r="21" spans="1:2" x14ac:dyDescent="0.25">
      <c r="A21" t="s">
        <v>63</v>
      </c>
      <c r="B21" s="18">
        <f>-Assumptions!B30</f>
        <v>-1874000000</v>
      </c>
    </row>
    <row r="22" spans="1:2" x14ac:dyDescent="0.25">
      <c r="A22" t="s">
        <v>64</v>
      </c>
      <c r="B22" s="18">
        <f>B20+B21</f>
        <v>4782856418.834918</v>
      </c>
    </row>
    <row r="23" spans="1:2" x14ac:dyDescent="0.25">
      <c r="A23" s="19" t="s">
        <v>65</v>
      </c>
      <c r="B23" s="25">
        <f>B22/Assumptions!B31</f>
        <v>2.2367195153236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35.85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-1.8905373163368526</v>
      </c>
    </row>
    <row r="29" spans="1:2" x14ac:dyDescent="0.25">
      <c r="A29" s="19" t="s">
        <v>73</v>
      </c>
      <c r="B29" s="12">
        <f>B28/B26-1</f>
        <v>-1.0527346531753654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0.066891</v>
      </c>
      <c r="B5" s="31">
        <v>-2.2411478692670443</v>
      </c>
      <c r="C5" s="31">
        <v>-2.2411478692670443</v>
      </c>
      <c r="D5" s="31">
        <v>-2.2411478692670443</v>
      </c>
      <c r="E5" s="31">
        <v>-2.2411478692670443</v>
      </c>
      <c r="F5" s="31">
        <v>-2.2411478692670443</v>
      </c>
    </row>
    <row r="6" spans="1:6" x14ac:dyDescent="0.25">
      <c r="A6" s="30">
        <v>0.076891</v>
      </c>
      <c r="B6" s="31">
        <v>-2.2058692420988266</v>
      </c>
      <c r="C6" s="31">
        <v>-2.2058692420988266</v>
      </c>
      <c r="D6" s="31">
        <v>-2.2058692420988266</v>
      </c>
      <c r="E6" s="31">
        <v>-2.2058692420988266</v>
      </c>
      <c r="F6" s="31">
        <v>-2.2058692420988266</v>
      </c>
    </row>
    <row r="7" spans="1:6" x14ac:dyDescent="0.25">
      <c r="A7" s="30">
        <v>0.086891</v>
      </c>
      <c r="B7" s="31">
        <v>-2.1720320977876924</v>
      </c>
      <c r="C7" s="31">
        <v>-2.1720320977876924</v>
      </c>
      <c r="D7" s="32">
        <v>-2.1720320977876924</v>
      </c>
      <c r="E7" s="31">
        <v>-2.1720320977876924</v>
      </c>
      <c r="F7" s="31">
        <v>-2.1720320977876924</v>
      </c>
    </row>
    <row r="8" spans="1:6" x14ac:dyDescent="0.25">
      <c r="A8" s="30">
        <v>0.096891</v>
      </c>
      <c r="B8" s="31">
        <v>-2.1395617677644188</v>
      </c>
      <c r="C8" s="31">
        <v>-2.1395617677644188</v>
      </c>
      <c r="D8" s="31">
        <v>-2.1395617677644188</v>
      </c>
      <c r="E8" s="31">
        <v>-2.1395617677644188</v>
      </c>
      <c r="F8" s="31">
        <v>-2.1395617677644188</v>
      </c>
    </row>
    <row r="9" spans="1:6" x14ac:dyDescent="0.25">
      <c r="A9" s="30">
        <v>0.106891</v>
      </c>
      <c r="B9" s="31">
        <v>-2.1083881787435454</v>
      </c>
      <c r="C9" s="31">
        <v>-2.1083881787435454</v>
      </c>
      <c r="D9" s="31">
        <v>-2.1083881787435454</v>
      </c>
      <c r="E9" s="31">
        <v>-2.1083881787435454</v>
      </c>
      <c r="F9" s="31">
        <v>-2.1083881787435454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9705000000</v>
      </c>
      <c r="C5" s="18">
        <v>6170000000</v>
      </c>
      <c r="D5" s="18">
        <v>5467000000</v>
      </c>
      <c r="E5" s="18">
        <v>4947000000</v>
      </c>
      <c r="F5" s="8" t="s">
        <v>84</v>
      </c>
    </row>
    <row r="6" spans="1:6" x14ac:dyDescent="0.25">
      <c r="A6" t="s">
        <v>44</v>
      </c>
      <c r="B6" s="18">
        <v>304000000</v>
      </c>
      <c r="C6" s="18">
        <v>161000000</v>
      </c>
      <c r="D6" s="18">
        <v>-166000000</v>
      </c>
      <c r="E6" s="18">
        <v>-386000000</v>
      </c>
      <c r="F6" s="8" t="s">
        <v>85</v>
      </c>
    </row>
    <row r="7" spans="1:6" x14ac:dyDescent="0.25">
      <c r="A7" t="s">
        <v>86</v>
      </c>
      <c r="B7" s="18">
        <v>524000000</v>
      </c>
      <c r="C7" s="18">
        <v>146000000</v>
      </c>
      <c r="D7" s="18">
        <v>170000000</v>
      </c>
      <c r="E7" s="18">
        <v>169000000</v>
      </c>
      <c r="F7" s="8" t="s">
        <v>87</v>
      </c>
    </row>
    <row r="8" spans="1:6" x14ac:dyDescent="0.25">
      <c r="A8" t="s">
        <v>88</v>
      </c>
      <c r="B8" s="18">
        <v>208000000</v>
      </c>
      <c r="C8" s="18">
        <v>106000000</v>
      </c>
      <c r="D8" s="18">
        <v>67000000</v>
      </c>
      <c r="E8" s="18">
        <v>263000000</v>
      </c>
      <c r="F8" s="8" t="s">
        <v>89</v>
      </c>
    </row>
    <row r="9" spans="1:6" x14ac:dyDescent="0.25">
      <c r="A9" t="s">
        <v>90</v>
      </c>
      <c r="B9" s="18">
        <v>567000000</v>
      </c>
      <c r="C9" s="18">
        <v>-10000000</v>
      </c>
      <c r="D9" s="18">
        <v>106000000</v>
      </c>
      <c r="E9" s="18">
        <v>181000000</v>
      </c>
      <c r="F9" s="8" t="s">
        <v>91</v>
      </c>
    </row>
    <row r="10" spans="1:6" x14ac:dyDescent="0.25">
      <c r="A10" t="s">
        <v>92</v>
      </c>
      <c r="B10" s="18">
        <v>17611000000</v>
      </c>
      <c r="C10" s="18">
        <v>16450000000</v>
      </c>
      <c r="D10" s="18">
        <v>16238000000</v>
      </c>
      <c r="E10" s="18">
        <v>16271000000</v>
      </c>
      <c r="F10" s="8" t="s">
        <v>93</v>
      </c>
    </row>
    <row r="11" spans="1:6" x14ac:dyDescent="0.25">
      <c r="A11" t="s">
        <v>94</v>
      </c>
      <c r="B11" s="18">
        <v>15737000000</v>
      </c>
      <c r="C11" s="18">
        <v>18898000000</v>
      </c>
      <c r="D11" s="18">
        <v>18990000000</v>
      </c>
      <c r="E11" s="18">
        <v>20874000000</v>
      </c>
      <c r="F11" s="8" t="s">
        <v>95</v>
      </c>
    </row>
    <row r="12" spans="1:6" x14ac:dyDescent="0.25">
      <c r="A12" t="s">
        <v>32</v>
      </c>
      <c r="B12" s="34">
        <v>2138335355</v>
      </c>
      <c r="C12" s="34">
        <v>2404912826</v>
      </c>
      <c r="D12" s="34">
        <v>2592606455</v>
      </c>
      <c r="E12" s="34">
        <v>2750274287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2026-09-19T01:03:28Z</dcterms:modified>
</cp:coreProperties>
</file>