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<sst xmlns="http://schemas.openxmlformats.org/spreadsheetml/2006/main" count="126" uniqueCount="104">
  <si>
    <t>Publicis Groupe S.A. (PUB.PA)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</si>
  <si>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</si>
  <si>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</si>
  <si>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</si>
  <si>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</si>
  <si>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</si>
  <si>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</si>
  <si>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</si>
  <si>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</si>
  <si>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</si>
  <si>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</si>
  <si>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</si>
  <si>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</si>
  <si>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</si>
  <si>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</si>
  <si>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</si>
  <si>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</si>
  <si>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</si>
  <si>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</si>
  <si>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</si>
  <si>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</si>
  <si>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</si>
  <si>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</si>
  <si>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</si>
  <si>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</si>
  <si>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</si>
  <si>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</si>
  <si>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</si>
  <si>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</si>
  <si>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</si>
  <si>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</si>
  <si>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</si>
  <si>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</si>
  <si>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</si>
  <si>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</si>
  <si>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</si>
  <si>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</si>
  <si>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</si>
  <si>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</si>
  <si>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</si>
  <si>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</si>
  <si>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</si>
  <si>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</si>
  <si>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</si>
  <si>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</si>
  <si>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</si>
  <si>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</si>
  <si>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</si>
  <si>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</si>
  <si>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</si>
  <si>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</si>
  <si>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</si>
  <si>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</si>
  <si>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</si>
  <si>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</si>
  <si>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</si>
  <si>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</si>
  <si>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</si>
  <si>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</si>
  <si>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</si>
  <si>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</si>
  <si>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</si>
  <si>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</si>
  <si>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</si>
  <si>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</si>
  <si>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</si>
  <si>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</si>
  <si>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</si>
  <si>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</si>
  <si>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</si>
  <si>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</si>
  <si>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</si>
  <si>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</si>
  <si>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</si>
  <si>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</si>
  <si>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</si>
  <si>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</si>
  <si>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</si>
  <si>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</si>
  <si>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</si>
  <si>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</si>
  <si>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</si>
  <si>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</si>
  <si>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</si>
  <si>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</si>
  <si>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</si>
  <si>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</si>
  <si>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</si>
  <si>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</si>
  <si>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</si>
  <si>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</si>
  <si>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</si>
  <si>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</si>
  <si>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</si>
  <si>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</si>
  <si>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</si>
  <si>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</si>
  <si>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</si>
  <si>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</si>
  <si>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</si>
  <si>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Wrong tool: This model values the shares at 37.9x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</si>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</sst>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0.07016998410598685</v>
      </c>
    </row>
    <row r="7" spans="1:2" x14ac:dyDescent="0.25">
      <c r="A7" t="s">
        <v>5</v>
      </c>
      <c r="B7" s="6">
        <v>0.14660817380138708</v>
      </c>
    </row>
    <row r="8" spans="1:2" x14ac:dyDescent="0.25">
      <c r="A8" t="s">
        <v>6</v>
      </c>
      <c r="B8" s="6">
        <v>0.25266988511415656</v>
      </c>
    </row>
    <row r="9" spans="1:2" x14ac:dyDescent="0.25">
      <c r="A9" t="s">
        <v>7</v>
      </c>
      <c r="B9" s="6">
        <v>0.0516143794977767</v>
      </c>
    </row>
    <row r="10" spans="1:2" x14ac:dyDescent="0.25">
      <c r="A10" t="s">
        <v>8</v>
      </c>
      <c r="B10" s="6">
        <v>0.013830978291873575</v>
      </c>
    </row>
    <row r="11" spans="1:2" x14ac:dyDescent="0.25">
      <c r="A11" t="s">
        <v>9</v>
      </c>
      <c r="B11" s="6">
        <v>0.01485148514851485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0.12600175830264976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0.732</v>
      </c>
      <c r="C19" s="8" t="s">
        <v>19</v>
      </c>
    </row>
    <row r="20" spans="1:2" x14ac:dyDescent="0.25">
      <c r="A20" t="s">
        <v>20</v>
      </c>
      <c r="B20" s="10">
        <f>B17+B19*B18</f>
        <v>0.07592</v>
      </c>
    </row>
    <row r="21" spans="1:3" x14ac:dyDescent="0.25">
      <c r="A21" t="s">
        <v>21</v>
      </c>
      <c r="B21" s="6">
        <v>0.03709856035437431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5661000000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0.02772487137173395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17399000000</v>
      </c>
      <c r="C29" s="8" t="s">
        <v>30</v>
      </c>
    </row>
    <row r="30" spans="1:2" x14ac:dyDescent="0.25">
      <c r="A30" t="s">
        <v>31</v>
      </c>
      <c r="B30" s="11">
        <v>1461000000</v>
      </c>
    </row>
    <row r="31" spans="1:2" x14ac:dyDescent="0.25">
      <c r="A31" t="s">
        <v>32</v>
      </c>
      <c r="B31" s="13">
        <v>253343182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0.07016998410598685</v>
      </c>
      <c r="C5" s="10">
        <f>Assumptions!B6</f>
        <v>0.07016998410598685</v>
      </c>
      <c r="D5" s="10">
        <f>Assumptions!B6</f>
        <v>0.07016998410598685</v>
      </c>
      <c r="E5" s="10">
        <f>Assumptions!B6</f>
        <v>0.07016998410598685</v>
      </c>
      <c r="F5" s="10">
        <f>Assumptions!B6</f>
        <v>0.07016998410598685</v>
      </c>
    </row>
    <row r="6" spans="1:6" x14ac:dyDescent="0.25">
      <c r="A6" t="s">
        <v>43</v>
      </c>
      <c r="B6" s="18">
        <f>Assumptions!B29*(1+B5)</f>
        <v>18619887553.460064</v>
      </c>
      <c r="C6" s="18">
        <f>B6*(1+C5)</f>
        <v>19926444767.14162</v>
      </c>
      <c r="D6" s="18">
        <f>C6*(1+D5)</f>
        <v>21324683079.740772</v>
      </c>
      <c r="E6" s="18">
        <f>D6*(1+E5)</f>
        <v>22821035752.51139</v>
      </c>
      <c r="F6" s="18">
        <f>E6*(1+F5)</f>
        <v>24422387468.54727</v>
      </c>
    </row>
    <row r="7" spans="1:6" x14ac:dyDescent="0.25">
      <c r="A7" t="s">
        <v>5</v>
      </c>
      <c r="B7" s="10">
        <f>Assumptions!B7</f>
        <v>0.14660817380138708</v>
      </c>
      <c r="C7" s="10">
        <f>Assumptions!B7</f>
        <v>0.14660817380138708</v>
      </c>
      <c r="D7" s="10">
        <f>Assumptions!B7</f>
        <v>0.14660817380138708</v>
      </c>
      <c r="E7" s="10">
        <f>Assumptions!B7</f>
        <v>0.14660817380138708</v>
      </c>
      <c r="F7" s="10">
        <f>Assumptions!B7</f>
        <v>0.14660817380138708</v>
      </c>
    </row>
    <row r="8" spans="1:6" x14ac:dyDescent="0.25">
      <c r="A8" t="s">
        <v>44</v>
      </c>
      <c r="B8" s="18">
        <f>B6*B7</f>
        <v>2729827710.599957</v>
      </c>
      <c r="C8" s="18">
        <f>C6*C7</f>
        <v>2921379677.664839</v>
      </c>
      <c r="D8" s="18">
        <f>D6*D7</f>
        <v>3126372843.2141333</v>
      </c>
      <c r="E8" s="18">
        <f>E6*E7</f>
        <v>3345750375.931858</v>
      </c>
      <c r="F8" s="18">
        <f>F6*F7</f>
        <v>3580521626.633596</v>
      </c>
    </row>
    <row r="9" spans="1:6" x14ac:dyDescent="0.25">
      <c r="A9" t="s">
        <v>45</v>
      </c>
      <c r="B9" s="18">
        <f>B8*(1-Assumptions!B8)</f>
        <v>2040082456.581225</v>
      </c>
      <c r="C9" s="18">
        <f>C8*(1-Assumptions!B8)</f>
        <v>2183235010.1344323</v>
      </c>
      <c r="D9" s="18">
        <f>D8*(1-Assumptions!B8)</f>
        <v>2336432576.095199</v>
      </c>
      <c r="E9" s="18">
        <f>E8*(1-Assumptions!B8)</f>
        <v>2500380012.824509</v>
      </c>
      <c r="F9" s="18">
        <f>F8*(1-Assumptions!B8)</f>
        <v>2675831638.5833325</v>
      </c>
    </row>
    <row r="10" spans="1:6" x14ac:dyDescent="0.25">
      <c r="A10" t="s">
        <v>46</v>
      </c>
      <c r="B10" s="18">
        <f>B6*Assumptions!B9</f>
        <v>961053942.3902166</v>
      </c>
      <c r="C10" s="18">
        <f>C6*Assumptions!B9</f>
        <v>1028491082.2527342</v>
      </c>
      <c r="D10" s="18">
        <f>D6*Assumptions!B9</f>
        <v>1100660285.1475577</v>
      </c>
      <c r="E10" s="18">
        <f>E6*Assumptions!B9</f>
        <v>1177893599.862453</v>
      </c>
      <c r="F10" s="18">
        <f>F6*Assumptions!B9</f>
        <v>1260546375.0433447</v>
      </c>
    </row>
    <row r="11" spans="1:6" x14ac:dyDescent="0.25">
      <c r="A11" t="s">
        <v>47</v>
      </c>
      <c r="B11" s="18">
        <f>-B6*Assumptions!B10</f>
        <v>-257531260.5490331</v>
      </c>
      <c r="C11" s="18">
        <f>-C6*Assumptions!B10</f>
        <v>-275602225.00855356</v>
      </c>
      <c r="D11" s="18">
        <f>-D6*Assumptions!B10</f>
        <v>-294941228.75697833</v>
      </c>
      <c r="E11" s="18">
        <f>-E6*Assumptions!B10</f>
        <v>-315637250.09105575</v>
      </c>
      <c r="F11" s="18">
        <f>-F6*Assumptions!B10</f>
        <v>-337785510.9132025</v>
      </c>
    </row>
    <row r="12" spans="1:6" x14ac:dyDescent="0.25">
      <c r="A12" t="s">
        <v>48</v>
      </c>
      <c r="B12" s="18">
        <f>-(B6-Assumptions!B29)*Assumptions!B11</f>
        <v>-18131993.368218772</v>
      </c>
      <c r="C12" s="18">
        <f>-(C6-B6)*Assumptions!B11</f>
        <v>-19404315.054676585</v>
      </c>
      <c r="D12" s="18">
        <f>-(D6-C6)*Assumptions!B11</f>
        <v>-20765915.533650767</v>
      </c>
      <c r="E12" s="18">
        <f>-(E6-D6)*Assumptions!B11</f>
        <v>-22223059.49659334</v>
      </c>
      <c r="F12" s="18">
        <f>-(F6-E6)*Assumptions!B11</f>
        <v>-23782451.22825566</v>
      </c>
    </row>
    <row r="13" spans="1:6" x14ac:dyDescent="0.25">
      <c r="A13" s="19" t="s">
        <v>49</v>
      </c>
      <c r="B13" s="20">
        <f>B9+B10+B11+B12</f>
        <v>2725473145.054189</v>
      </c>
      <c r="C13" s="20">
        <f>C9+C10+C11+C12</f>
        <v>2916719552.3239365</v>
      </c>
      <c r="D13" s="20">
        <f>D9+D10+D11+D12</f>
        <v>3121385716.9521275</v>
      </c>
      <c r="E13" s="20">
        <f>E9+E10+E11+E12</f>
        <v>3340413303.099313</v>
      </c>
      <c r="F13" s="20">
        <f>F9+F10+F11+F12</f>
        <v>3574810051.4852195</v>
      </c>
    </row>
    <row r="14" spans="1:6" x14ac:dyDescent="0.25">
      <c r="A14" t="s">
        <v>50</v>
      </c>
      <c r="B14" s="21">
        <f>1/(1+Assumptions!$B$26)^(1-0.5*Assumptions!$B$32)</f>
        <v>0.9864193128673293</v>
      </c>
      <c r="C14" s="21">
        <f>1/(1+Assumptions!$B$26)^(2-0.5*Assumptions!$B$32)</f>
        <v>0.9598087390360877</v>
      </c>
      <c r="D14" s="21">
        <f>1/(1+Assumptions!$B$26)^(3-0.5*Assumptions!$B$32)</f>
        <v>0.9339160370372309</v>
      </c>
      <c r="E14" s="21">
        <f>1/(1+Assumptions!$B$26)^(4-0.5*Assumptions!$B$32)</f>
        <v>0.9087218408859817</v>
      </c>
      <c r="F14" s="21">
        <f>1/(1+Assumptions!$B$26)^(5-0.5*Assumptions!$B$32)</f>
        <v>0.8842073070325569</v>
      </c>
    </row>
    <row r="15" spans="1:6" x14ac:dyDescent="0.25">
      <c r="A15" s="19" t="s">
        <v>51</v>
      </c>
      <c r="B15" s="20">
        <f>B13*B14</f>
        <v>2688459346.9827123</v>
      </c>
      <c r="C15" s="20">
        <f>C13*C14</f>
        <v>2799492915.6379395</v>
      </c>
      <c r="D15" s="20">
        <f>D13*D14</f>
        <v>2915112178.8405466</v>
      </c>
      <c r="E15" s="20">
        <f>E13*E14</f>
        <v>3035506526.1124306</v>
      </c>
      <c r="F15" s="20">
        <f>F13*F14</f>
        <v>3160873168.776662</v>
      </c>
    </row>
    <row r="17" spans="1:2" x14ac:dyDescent="0.25">
      <c r="A17" s="22" t="s">
        <v>52</v>
      </c>
      <c r="B17" s="23">
        <f>SUM(B15:F15)</f>
        <v>14599444136.350288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3574810051.4852195</v>
      </c>
    </row>
    <row r="5" spans="1:2" x14ac:dyDescent="0.25">
      <c r="A5" t="s">
        <v>56</v>
      </c>
      <c r="B5" s="18">
        <f>IF(Assumptions!$B$33=0,B4,B4-Forecast!F11-Forecast!F10-Forecast!F12)</f>
        <v>3460553165.797627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0.19840992964519816</v>
      </c>
    </row>
    <row r="7" spans="1:2" x14ac:dyDescent="0.25">
      <c r="A7" t="s">
        <v>58</v>
      </c>
      <c r="B7" s="18">
        <f>-MAX(Forecast!F9,0)*B6</f>
        <v>-686608110.159375</v>
      </c>
    </row>
    <row r="8" spans="1:2" x14ac:dyDescent="0.25">
      <c r="A8" t="s">
        <v>59</v>
      </c>
      <c r="B8" s="18">
        <f>IF(OR(Assumptions!$B$33=0,Assumptions!B12&lt;=0),B5,MAX(B5+B7,0))</f>
        <v>2773945055.6382523</v>
      </c>
    </row>
    <row r="9" spans="1:2" x14ac:dyDescent="0.25">
      <c r="A9" t="s">
        <v>60</v>
      </c>
      <c r="B9" s="18">
        <f>B8*(1+Assumptions!B12)/(Assumptions!B26-Assumptions!B12)</f>
        <v>1043459779982.1654</v>
      </c>
    </row>
    <row r="10" spans="1:2" x14ac:dyDescent="0.25">
      <c r="A10" t="s">
        <v>61</v>
      </c>
      <c r="B10" s="18">
        <f>B9/(1+Assumptions!B26)^(5-0.5*Assumptions!B32)</f>
        <v>922634762054.8148</v>
      </c>
    </row>
    <row r="11" spans="1:2" x14ac:dyDescent="0.25">
      <c r="A11" t="s">
        <v>62</v>
      </c>
      <c r="B11" s="18">
        <f>Forecast!B17+B10</f>
        <v>937234206191.1652</v>
      </c>
    </row>
    <row r="12" spans="1:2" x14ac:dyDescent="0.25">
      <c r="A12" t="s">
        <v>63</v>
      </c>
      <c r="B12" s="18">
        <f>-Assumptions!B30</f>
        <v>-1461000000</v>
      </c>
    </row>
    <row r="13" spans="1:2" x14ac:dyDescent="0.25">
      <c r="A13" t="s">
        <v>64</v>
      </c>
      <c r="B13" s="18">
        <f>B11+B12</f>
        <v>935773206191.1652</v>
      </c>
    </row>
    <row r="14" spans="1:2" x14ac:dyDescent="0.25">
      <c r="A14" s="19" t="s">
        <v>65</v>
      </c>
      <c r="B14" s="24">
        <f>B13/Assumptions!B31</f>
        <v>3693.6980060160654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4841068001.676941</v>
      </c>
    </row>
    <row r="18" spans="1:2" x14ac:dyDescent="0.25">
      <c r="A18" t="s">
        <v>60</v>
      </c>
      <c r="B18" s="18">
        <f>B17*Assumptions!B13</f>
        <v>38728544013.41553</v>
      </c>
    </row>
    <row r="19" spans="1:2" x14ac:dyDescent="0.25">
      <c r="A19" t="s">
        <v>61</v>
      </c>
      <c r="B19" s="18">
        <f>B18/(1+Assumptions!B26)^(5-0.5*Assumptions!B32)</f>
        <v>34244061607.393997</v>
      </c>
    </row>
    <row r="20" spans="1:2" x14ac:dyDescent="0.25">
      <c r="A20" t="s">
        <v>62</v>
      </c>
      <c r="B20" s="18">
        <f>Forecast!B17+B19</f>
        <v>48843505743.744286</v>
      </c>
    </row>
    <row r="21" spans="1:2" x14ac:dyDescent="0.25">
      <c r="A21" t="s">
        <v>63</v>
      </c>
      <c r="B21" s="18">
        <f>-Assumptions!B30</f>
        <v>-1461000000</v>
      </c>
    </row>
    <row r="22" spans="1:2" x14ac:dyDescent="0.25">
      <c r="A22" t="s">
        <v>64</v>
      </c>
      <c r="B22" s="18">
        <f>B20+B21</f>
        <v>47382505743.744286</v>
      </c>
    </row>
    <row r="23" spans="1:2" x14ac:dyDescent="0.25">
      <c r="A23" s="19" t="s">
        <v>65</v>
      </c>
      <c r="B23" s="25">
        <f>B22/Assumptions!B31</f>
        <v>187.02893588722782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97.52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3693.6980060160654</v>
      </c>
    </row>
    <row r="29" spans="1:2" x14ac:dyDescent="0.25">
      <c r="A29" s="19" t="s">
        <v>73</v>
      </c>
      <c r="B29" s="12">
        <f>B28/B26-1</f>
        <v>36.87631261296212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0.007725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0.017725</v>
      </c>
      <c r="B6" s="31">
        <v>4194.785563511396</v>
      </c>
      <c r="C6" s="31" t="s">
        <v>76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0.027725</v>
      </c>
      <c r="B7" s="31">
        <v>900.5552840594711</v>
      </c>
      <c r="C7" s="31">
        <v>1393.4764860557652</v>
      </c>
      <c r="D7" s="32">
        <v>3693.5240305828074</v>
      </c>
      <c r="E7" s="31" t="s">
        <v>76</v>
      </c>
      <c r="F7" s="31" t="s">
        <v>76</v>
      </c>
    </row>
    <row r="8" spans="1:6" x14ac:dyDescent="0.25">
      <c r="A8" s="30">
        <v>0.037725</v>
      </c>
      <c r="B8" s="31">
        <v>505.4118085932838</v>
      </c>
      <c r="C8" s="31">
        <v>610.2219712592707</v>
      </c>
      <c r="D8" s="31">
        <v>797.0371041369946</v>
      </c>
      <c r="E8" s="31">
        <v>1225.0901590939054</v>
      </c>
      <c r="F8" s="31">
        <v>3222.2963035383755</v>
      </c>
    </row>
    <row r="9" spans="1:6" x14ac:dyDescent="0.25">
      <c r="A9" s="30">
        <v>0.047725</v>
      </c>
      <c r="B9" s="31">
        <v>351.68010022018234</v>
      </c>
      <c r="C9" s="31">
        <v>391.8428971095639</v>
      </c>
      <c r="D9" s="31">
        <v>449.48571135777394</v>
      </c>
      <c r="E9" s="31">
        <v>539.4012233813103</v>
      </c>
      <c r="F9" s="31">
        <v>699.631905999811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17399000000</v>
      </c>
      <c r="C5" s="18">
        <v>16030000000</v>
      </c>
      <c r="D5" s="18">
        <v>14802000000</v>
      </c>
      <c r="E5" s="18">
        <v>14196000000</v>
      </c>
      <c r="F5" s="8" t="s">
        <v>85</v>
      </c>
    </row>
    <row r="6" spans="1:6" x14ac:dyDescent="0.25">
      <c r="A6" t="s">
        <v>44</v>
      </c>
      <c r="B6" s="18">
        <v>2587000000</v>
      </c>
      <c r="C6" s="18">
        <v>2421000000</v>
      </c>
      <c r="D6" s="18">
        <v>2095000000</v>
      </c>
      <c r="E6" s="18">
        <v>2061000000</v>
      </c>
      <c r="F6" s="8" t="s">
        <v>86</v>
      </c>
    </row>
    <row r="7" spans="1:6" x14ac:dyDescent="0.25">
      <c r="A7" t="s">
        <v>87</v>
      </c>
      <c r="B7" s="18">
        <v>732000000</v>
      </c>
      <c r="C7" s="18">
        <v>729000000</v>
      </c>
      <c r="D7" s="18">
        <v>903000000</v>
      </c>
      <c r="E7" s="18">
        <v>822000000</v>
      </c>
      <c r="F7" s="8" t="s">
        <v>88</v>
      </c>
    </row>
    <row r="8" spans="1:6" x14ac:dyDescent="0.25">
      <c r="A8" t="s">
        <v>89</v>
      </c>
      <c r="B8" s="18">
        <v>250000000</v>
      </c>
      <c r="C8" s="18">
        <v>238000000</v>
      </c>
      <c r="D8" s="18">
        <v>180000000</v>
      </c>
      <c r="E8" s="18">
        <v>198000000</v>
      </c>
      <c r="F8" s="8" t="s">
        <v>90</v>
      </c>
    </row>
    <row r="9" spans="1:6" x14ac:dyDescent="0.25">
      <c r="A9" t="s">
        <v>91</v>
      </c>
      <c r="B9" s="18">
        <v>-234000000</v>
      </c>
      <c r="C9" s="18">
        <v>161000000</v>
      </c>
      <c r="D9" s="18">
        <v>9000000</v>
      </c>
      <c r="E9" s="18">
        <v>5000000</v>
      </c>
      <c r="F9" s="8" t="s">
        <v>92</v>
      </c>
    </row>
    <row r="10" spans="1:6" x14ac:dyDescent="0.25">
      <c r="A10" t="s">
        <v>93</v>
      </c>
      <c r="B10" s="18">
        <v>5661000000</v>
      </c>
      <c r="C10" s="18">
        <v>5175000000</v>
      </c>
      <c r="D10" s="18">
        <v>5540000000</v>
      </c>
      <c r="E10" s="18">
        <v>6173000000</v>
      </c>
      <c r="F10" s="8" t="s">
        <v>94</v>
      </c>
    </row>
    <row r="11" spans="1:6" x14ac:dyDescent="0.25">
      <c r="A11" t="s">
        <v>95</v>
      </c>
      <c r="B11" s="18">
        <v>4200000000</v>
      </c>
      <c r="C11" s="18">
        <v>3820000000</v>
      </c>
      <c r="D11" s="18">
        <v>4673000000</v>
      </c>
      <c r="E11" s="18">
        <v>4616000000</v>
      </c>
      <c r="F11" s="8" t="s">
        <v>96</v>
      </c>
    </row>
    <row r="12" spans="1:6" x14ac:dyDescent="0.25">
      <c r="A12" t="s">
        <v>32</v>
      </c>
      <c r="B12" s="34">
        <v>253343182</v>
      </c>
      <c r="C12" s="34">
        <v>253565798</v>
      </c>
      <c r="D12" s="34">
        <v>253999363</v>
      </c>
      <c r="E12" s="34">
        <v>253605167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