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<sst xmlns="http://schemas.openxmlformats.org/spreadsheetml/2006/main" count="112" uniqueCount="100">
  <si>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Quanta Services, Inc. (PWR)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</si>
  <si>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</si>
  <si>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</si>
  <si>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</si>
  <si>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</si>
  <si>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</si>
  <si>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</si>
  <si>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</si>
  <si>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</si>
  <si>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</si>
  <si>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</si>
  <si>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</si>
  <si>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</si>
  <si>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</si>
  <si>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</si>
  <si>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</si>
  <si>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</si>
  <si>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</si>
  <si>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</si>
  <si>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</si>
  <si>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</si>
  <si>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</si>
  <si>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</si>
  <si>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</si>
  <si>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</si>
  <si>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</si>
  <si>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</si>
  <si>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</si>
  <si>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</si>
  <si>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</si>
  <si>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</si>
  <si>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</si>
  <si>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</si>
  <si>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</si>
  <si>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</si>
  <si>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</si>
  <si>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</si>
  <si>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</si>
  <si>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</si>
  <si>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</si>
  <si>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</si>
  <si>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</si>
  <si>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</si>
  <si>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</si>
  <si>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</si>
  <si>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</si>
  <si>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</si>
  <si>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</si>
  <si>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</si>
  <si>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</si>
  <si>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</si>
  <si>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</si>
  <si>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</si>
  <si>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</si>
  <si>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</si>
  <si>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</si>
  <si>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</si>
  <si>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</si>
  <si>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</si>
  <si>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</si>
  <si>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</si>
  <si>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</si>
  <si>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</si>
  <si>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</si>
  <si>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</si>
  <si>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</si>
  <si>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</si>
  <si>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</si>
  <si>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</si>
  <si>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</si>
  <si>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</si>
  <si>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</si>
  <si>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</si>
  <si>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</si>
  <si>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</si>
  <si>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</si>
  <si>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</si>
  <si>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</si>
  <si>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</si>
  <si>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</si>
  <si>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</si>
  <si>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</si>
  <si>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</si>
  <si>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</si>
  <si>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</si>
  <si>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</si>
  <si>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</si>
  <si>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</si>
  <si>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</si>
  <si>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</si>
  <si>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</si>
  <si>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</si>
  <si>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</si>
  <si>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</si>
  <si>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</si>
  <si>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</si>
  <si>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</si>
  <si>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</si>
  <si>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40.7x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</si>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</sst>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0.18595310976676038</v>
      </c>
    </row>
    <row r="7" spans="1:2" x14ac:dyDescent="0.25">
      <c r="A7" t="s">
        <v>5</v>
      </c>
      <c r="B7" s="6">
        <v>0.05305429067903671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0.03261750484715073</v>
      </c>
    </row>
    <row r="10" spans="1:2" x14ac:dyDescent="0.25">
      <c r="A10" t="s">
        <v>8</v>
      </c>
      <c r="B10" s="6">
        <v>0.02319360027480563</v>
      </c>
    </row>
    <row r="11" spans="1:2" x14ac:dyDescent="0.25">
      <c r="A11" t="s">
        <v>9</v>
      </c>
      <c r="B11" s="6">
        <v>-0.01644223161865009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0.10777095689701013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1.134</v>
      </c>
      <c r="C19" s="8" t="s">
        <v>19</v>
      </c>
    </row>
    <row r="20" spans="1:2" x14ac:dyDescent="0.25">
      <c r="A20" t="s">
        <v>20</v>
      </c>
      <c r="B20" s="10">
        <f>B17+B19*B18</f>
        <v>0.11235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95725142016</v>
      </c>
    </row>
    <row r="23" spans="1:2" x14ac:dyDescent="0.25">
      <c r="A23" t="s">
        <v>24</v>
      </c>
      <c r="B23" s="11">
        <v>6418954000</v>
      </c>
    </row>
    <row r="24" spans="1:2" x14ac:dyDescent="0.25">
      <c r="A24" t="s">
        <v>25</v>
      </c>
      <c r="B24" s="10">
        <f>B22/(B22+B23)</f>
        <v>0.9371578559078488</v>
      </c>
    </row>
    <row r="25" spans="1:2" x14ac:dyDescent="0.25">
      <c r="A25" t="s">
        <v>26</v>
      </c>
      <c r="B25" s="10">
        <f>1-B24</f>
        <v>0.06284214409215116</v>
      </c>
    </row>
    <row r="26" spans="1:2" x14ac:dyDescent="0.25">
      <c r="A26" t="s">
        <v>27</v>
      </c>
      <c r="B26" s="12">
        <f>B24*B20+B25*B21*(1-B8)</f>
        <v>0.10777095689701013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28479697000</v>
      </c>
      <c r="C29" s="8" t="s">
        <v>30</v>
      </c>
    </row>
    <row r="30" spans="1:2" x14ac:dyDescent="0.25">
      <c r="A30" t="s">
        <v>31</v>
      </c>
      <c r="B30" s="11">
        <v>5979446000</v>
      </c>
    </row>
    <row r="31" spans="1:2" x14ac:dyDescent="0.25">
      <c r="A31" t="s">
        <v>32</v>
      </c>
      <c r="B31" s="13">
        <v>151291000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0.18595310976676038</v>
      </c>
      <c r="C5" s="10">
        <f>Assumptions!B6</f>
        <v>0.18595310976676038</v>
      </c>
      <c r="D5" s="10">
        <f>Assumptions!B6</f>
        <v>0.18595310976676038</v>
      </c>
      <c r="E5" s="10">
        <f>Assumptions!B6</f>
        <v>0.18595310976676038</v>
      </c>
      <c r="F5" s="10">
        <f>Assumptions!B6</f>
        <v>0.18595310976676038</v>
      </c>
    </row>
    <row r="6" spans="1:6" x14ac:dyDescent="0.25">
      <c r="A6" t="s">
        <v>43</v>
      </c>
      <c r="B6" s="18">
        <f>Assumptions!B29*(1+B5)</f>
        <v>33775585222.365078</v>
      </c>
      <c r="C6" s="18">
        <f>B6*(1+C5)</f>
        <v>40056260328.6561</v>
      </c>
      <c r="D6" s="18">
        <f>C6*(1+D5)</f>
        <v>47504846502.396614</v>
      </c>
      <c r="E6" s="18">
        <f>D6*(1+E5)</f>
        <v>56338520438.50987</v>
      </c>
      <c r="F6" s="18">
        <f>E6*(1+F5)</f>
        <v>66814843513.70897</v>
      </c>
    </row>
    <row r="7" spans="1:6" x14ac:dyDescent="0.25">
      <c r="A7" t="s">
        <v>5</v>
      </c>
      <c r="B7" s="10">
        <f>Assumptions!B7</f>
        <v>0.05305429067903671</v>
      </c>
      <c r="C7" s="10">
        <f>Assumptions!B7</f>
        <v>0.05305429067903671</v>
      </c>
      <c r="D7" s="10">
        <f>Assumptions!B7</f>
        <v>0.05305429067903671</v>
      </c>
      <c r="E7" s="10">
        <f>Assumptions!B7</f>
        <v>0.05305429067903671</v>
      </c>
      <c r="F7" s="10">
        <f>Assumptions!B7</f>
        <v>0.05305429067903671</v>
      </c>
    </row>
    <row r="8" spans="1:6" x14ac:dyDescent="0.25">
      <c r="A8" t="s">
        <v>44</v>
      </c>
      <c r="B8" s="18">
        <f>B6*B7</f>
        <v>1791939716.2419336</v>
      </c>
      <c r="C8" s="18">
        <f>C6*C7</f>
        <v>2125156478.9916873</v>
      </c>
      <c r="D8" s="18">
        <f>D6*D7</f>
        <v>2520335935.0011706</v>
      </c>
      <c r="E8" s="18">
        <f>E6*E7</f>
        <v>2989000239.7715535</v>
      </c>
      <c r="F8" s="18">
        <f>F6*F7</f>
        <v>3544814129.4506664</v>
      </c>
    </row>
    <row r="9" spans="1:6" x14ac:dyDescent="0.25">
      <c r="A9" t="s">
        <v>45</v>
      </c>
      <c r="B9" s="18">
        <f>B8*(1-Assumptions!B8)</f>
        <v>1415632375.8311276</v>
      </c>
      <c r="C9" s="18">
        <f>C8*(1-Assumptions!B8)</f>
        <v>1678873618.403433</v>
      </c>
      <c r="D9" s="18">
        <f>D8*(1-Assumptions!B8)</f>
        <v>1991065388.650925</v>
      </c>
      <c r="E9" s="18">
        <f>E8*(1-Assumptions!B8)</f>
        <v>2361310189.4195275</v>
      </c>
      <c r="F9" s="18">
        <f>F8*(1-Assumptions!B8)</f>
        <v>2800403162.2660265</v>
      </c>
    </row>
    <row r="10" spans="1:6" x14ac:dyDescent="0.25">
      <c r="A10" t="s">
        <v>46</v>
      </c>
      <c r="B10" s="18">
        <f>B6*Assumptions!B9</f>
        <v>1101675314.7058456</v>
      </c>
      <c r="C10" s="18">
        <f>C6*Assumptions!B9</f>
        <v>1306535265.4286718</v>
      </c>
      <c r="D10" s="18">
        <f>D6*Assumptions!B9</f>
        <v>1549489561.055073</v>
      </c>
      <c r="E10" s="18">
        <f>E6*Assumptions!B9</f>
        <v>1837621963.4843962</v>
      </c>
      <c r="F10" s="18">
        <f>F6*Assumptions!B9</f>
        <v>2179333482.1700196</v>
      </c>
    </row>
    <row r="11" spans="1:6" x14ac:dyDescent="0.25">
      <c r="A11" t="s">
        <v>47</v>
      </c>
      <c r="B11" s="18">
        <f>-B6*Assumptions!B10</f>
        <v>-783377422.6951677</v>
      </c>
      <c r="C11" s="18">
        <f>-C6*Assumptions!B10</f>
        <v>-929048890.566404</v>
      </c>
      <c r="D11" s="18">
        <f>-D6*Assumptions!B10</f>
        <v>-1101808420.8925855</v>
      </c>
      <c r="E11" s="18">
        <f>-E6*Assumptions!B10</f>
        <v>-1306693123.1247652</v>
      </c>
      <c r="F11" s="18">
        <f>-F6*Assumptions!B10</f>
        <v>-1549676772.8806555</v>
      </c>
    </row>
    <row r="12" spans="1:6" x14ac:dyDescent="0.25">
      <c r="A12" t="s">
        <v>48</v>
      </c>
      <c r="B12" s="18">
        <f>-(B6-Assumptions!B29)*Assumptions!B11</f>
        <v>87076220.77860771</v>
      </c>
      <c r="C12" s="18">
        <f>-(C6-B6)*Assumptions!B11</f>
        <v>103268314.81912673</v>
      </c>
      <c r="D12" s="18">
        <f>-(D6-C6)*Assumptions!B11</f>
        <v>122471379.10011622</v>
      </c>
      <c r="E12" s="18">
        <f>-(E6-D6)*Assumptions!B11</f>
        <v>145245312.9012066</v>
      </c>
      <c r="F12" s="18">
        <f>-(F6-E6)*Assumptions!B11</f>
        <v>172254130.51423213</v>
      </c>
    </row>
    <row r="13" spans="1:6" x14ac:dyDescent="0.25">
      <c r="A13" s="19" t="s">
        <v>49</v>
      </c>
      <c r="B13" s="20">
        <f>B9+B10+B11+B12</f>
        <v>1821006488.620413</v>
      </c>
      <c r="C13" s="20">
        <f>C9+C10+C11+C12</f>
        <v>2159628308.0848274</v>
      </c>
      <c r="D13" s="20">
        <f>D9+D10+D11+D12</f>
        <v>2561217907.913529</v>
      </c>
      <c r="E13" s="20">
        <f>E9+E10+E11+E12</f>
        <v>3037484342.680365</v>
      </c>
      <c r="F13" s="20">
        <f>F9+F10+F11+F12</f>
        <v>3602314002.0696235</v>
      </c>
    </row>
    <row r="14" spans="1:6" x14ac:dyDescent="0.25">
      <c r="A14" t="s">
        <v>50</v>
      </c>
      <c r="B14" s="21">
        <f>1/(1+Assumptions!$B$26)^(1-0.5*Assumptions!$B$32)</f>
        <v>0.9501124578806536</v>
      </c>
      <c r="C14" s="21">
        <f>1/(1+Assumptions!$B$26)^(2-0.5*Assumptions!$B$32)</f>
        <v>0.8576795157566004</v>
      </c>
      <c r="D14" s="21">
        <f>1/(1+Assumptions!$B$26)^(3-0.5*Assumptions!$B$32)</f>
        <v>0.7742390341763935</v>
      </c>
      <c r="E14" s="21">
        <f>1/(1+Assumptions!$B$26)^(4-0.5*Assumptions!$B$32)</f>
        <v>0.6989161697695372</v>
      </c>
      <c r="F14" s="21">
        <f>1/(1+Assumptions!$B$26)^(5-0.5*Assumptions!$B$32)</f>
        <v>0.6309211894553358</v>
      </c>
    </row>
    <row r="15" spans="1:6" x14ac:dyDescent="0.25">
      <c r="A15" s="19" t="s">
        <v>51</v>
      </c>
      <c r="B15" s="20">
        <f>B13*B14</f>
        <v>1730160950.719759</v>
      </c>
      <c r="C15" s="20">
        <f>C13*C14</f>
        <v>1852268961.492441</v>
      </c>
      <c r="D15" s="20">
        <f>D13*D14</f>
        <v>1982994879.3382537</v>
      </c>
      <c r="E15" s="20">
        <f>E13*E14</f>
        <v>2122946922.521101</v>
      </c>
      <c r="F15" s="20">
        <f>F13*F14</f>
        <v>2272776234.977378</v>
      </c>
    </row>
    <row r="17" spans="1:2" x14ac:dyDescent="0.25">
      <c r="A17" s="22" t="s">
        <v>52</v>
      </c>
      <c r="B17" s="23">
        <f>SUM(B15:F15)</f>
        <v>9961147949.048933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3602314002.0696235</v>
      </c>
    </row>
    <row r="5" spans="1:2" x14ac:dyDescent="0.25">
      <c r="A5" t="s">
        <v>56</v>
      </c>
      <c r="B5" s="18">
        <f>IF(Assumptions!$B$33=0,B4,B4-Forecast!F11-Forecast!F10-Forecast!F12)</f>
        <v>3701200372.151407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0.2319734436791808</v>
      </c>
    </row>
    <row r="7" spans="1:2" x14ac:dyDescent="0.25">
      <c r="A7" t="s">
        <v>58</v>
      </c>
      <c r="B7" s="18">
        <f>-MAX(Forecast!F9,0)*B6</f>
        <v>-858580196.0746274</v>
      </c>
    </row>
    <row r="8" spans="1:2" x14ac:dyDescent="0.25">
      <c r="A8" t="s">
        <v>59</v>
      </c>
      <c r="B8" s="18">
        <f>IF(OR(Assumptions!$B$33=0,Assumptions!B12&lt;=0),B5,MAX(B5+B7,0))</f>
        <v>2842620176.0767794</v>
      </c>
    </row>
    <row r="9" spans="1:2" x14ac:dyDescent="0.25">
      <c r="A9" t="s">
        <v>60</v>
      </c>
      <c r="B9" s="18">
        <f>B8*(1+Assumptions!B12)/(Assumptions!B26-Assumptions!B12)</f>
        <v>35201788039.059715</v>
      </c>
    </row>
    <row r="10" spans="1:2" x14ac:dyDescent="0.25">
      <c r="A10" t="s">
        <v>61</v>
      </c>
      <c r="B10" s="18">
        <f>B9/(1+Assumptions!B26)^(5-0.5*Assumptions!B32)</f>
        <v>22209553980.55817</v>
      </c>
    </row>
    <row r="11" spans="1:2" x14ac:dyDescent="0.25">
      <c r="A11" t="s">
        <v>62</v>
      </c>
      <c r="B11" s="18">
        <f>Forecast!B17+B10</f>
        <v>32170701929.6071</v>
      </c>
    </row>
    <row r="12" spans="1:2" x14ac:dyDescent="0.25">
      <c r="A12" t="s">
        <v>63</v>
      </c>
      <c r="B12" s="18">
        <f>-Assumptions!B30</f>
        <v>-5979446000</v>
      </c>
    </row>
    <row r="13" spans="1:2" x14ac:dyDescent="0.25">
      <c r="A13" t="s">
        <v>64</v>
      </c>
      <c r="B13" s="18">
        <f>B11+B12</f>
        <v>26191255929.6071</v>
      </c>
    </row>
    <row r="14" spans="1:2" x14ac:dyDescent="0.25">
      <c r="A14" s="19" t="s">
        <v>65</v>
      </c>
      <c r="B14" s="24">
        <f>B13/Assumptions!B31</f>
        <v>173.11840049710227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5724147611.620686</v>
      </c>
    </row>
    <row r="18" spans="1:2" x14ac:dyDescent="0.25">
      <c r="A18" t="s">
        <v>60</v>
      </c>
      <c r="B18" s="18">
        <f>B17*Assumptions!B13</f>
        <v>114482952232.41371</v>
      </c>
    </row>
    <row r="19" spans="1:2" x14ac:dyDescent="0.25">
      <c r="A19" t="s">
        <v>61</v>
      </c>
      <c r="B19" s="18">
        <f>B18/(1+Assumptions!B26)^(5-0.5*Assumptions!B32)</f>
        <v>72229720394.83286</v>
      </c>
    </row>
    <row r="20" spans="1:2" x14ac:dyDescent="0.25">
      <c r="A20" t="s">
        <v>62</v>
      </c>
      <c r="B20" s="18">
        <f>Forecast!B17+B19</f>
        <v>82190868343.88179</v>
      </c>
    </row>
    <row r="21" spans="1:2" x14ac:dyDescent="0.25">
      <c r="A21" t="s">
        <v>63</v>
      </c>
      <c r="B21" s="18">
        <f>-Assumptions!B30</f>
        <v>-5979446000</v>
      </c>
    </row>
    <row r="22" spans="1:2" x14ac:dyDescent="0.25">
      <c r="A22" t="s">
        <v>64</v>
      </c>
      <c r="B22" s="18">
        <f>B20+B21</f>
        <v>76211422343.88179</v>
      </c>
    </row>
    <row r="23" spans="1:2" x14ac:dyDescent="0.25">
      <c r="A23" s="19" t="s">
        <v>65</v>
      </c>
      <c r="B23" s="25">
        <f>B22/Assumptions!B31</f>
        <v>503.7406213448374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636.71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173.11840049710227</v>
      </c>
    </row>
    <row r="29" spans="1:2" x14ac:dyDescent="0.25">
      <c r="A29" s="19" t="s">
        <v>73</v>
      </c>
      <c r="B29" s="12">
        <f>B28/B26-1</f>
        <v>-0.7281047878985688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0.087771</v>
      </c>
      <c r="B5" s="31">
        <v>223.32324294081698</v>
      </c>
      <c r="C5" s="31">
        <v>224.27764159465585</v>
      </c>
      <c r="D5" s="31">
        <v>225.23204024849463</v>
      </c>
      <c r="E5" s="31">
        <v>226.18643890233352</v>
      </c>
      <c r="F5" s="31">
        <v>227.14083755617227</v>
      </c>
    </row>
    <row r="6" spans="1:6" x14ac:dyDescent="0.25">
      <c r="A6" s="30">
        <v>0.097771</v>
      </c>
      <c r="B6" s="31">
        <v>194.8266317237425</v>
      </c>
      <c r="C6" s="31">
        <v>195.64884892627705</v>
      </c>
      <c r="D6" s="31">
        <v>196.47106612881157</v>
      </c>
      <c r="E6" s="31">
        <v>197.29328333134615</v>
      </c>
      <c r="F6" s="31">
        <v>198.11550053388066</v>
      </c>
    </row>
    <row r="7" spans="1:6" x14ac:dyDescent="0.25">
      <c r="A7" s="30">
        <v>0.107771</v>
      </c>
      <c r="B7" s="31">
        <v>171.68611276027065</v>
      </c>
      <c r="C7" s="31">
        <v>172.40221104377906</v>
      </c>
      <c r="D7" s="32">
        <v>173.11830932728742</v>
      </c>
      <c r="E7" s="31">
        <v>173.8344076107959</v>
      </c>
      <c r="F7" s="31">
        <v>174.55050589430428</v>
      </c>
    </row>
    <row r="8" spans="1:6" x14ac:dyDescent="0.25">
      <c r="A8" s="30">
        <v>0.117771</v>
      </c>
      <c r="B8" s="31">
        <v>152.534394809813</v>
      </c>
      <c r="C8" s="31">
        <v>153.16371747739433</v>
      </c>
      <c r="D8" s="31">
        <v>153.79304014497563</v>
      </c>
      <c r="E8" s="31">
        <v>154.42236281255694</v>
      </c>
      <c r="F8" s="31">
        <v>155.05168548013825</v>
      </c>
    </row>
    <row r="9" spans="1:6" x14ac:dyDescent="0.25">
      <c r="A9" s="30">
        <v>0.127771</v>
      </c>
      <c r="B9" s="31">
        <v>136.43238233869386</v>
      </c>
      <c r="C9" s="31">
        <v>136.98966183143742</v>
      </c>
      <c r="D9" s="31">
        <v>137.54694132418098</v>
      </c>
      <c r="E9" s="31">
        <v>138.1042208169245</v>
      </c>
      <c r="F9" s="31">
        <v>138.66150030966807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28479697000</v>
      </c>
      <c r="C5" s="18">
        <v>23672795000</v>
      </c>
      <c r="D5" s="18">
        <v>20882206000</v>
      </c>
      <c r="E5" s="18">
        <v>17073903000</v>
      </c>
      <c r="F5" s="8" t="s">
        <v>84</v>
      </c>
    </row>
    <row r="6" spans="1:6" x14ac:dyDescent="0.25">
      <c r="A6" t="s">
        <v>44</v>
      </c>
      <c r="B6" s="18">
        <v>1587077000</v>
      </c>
      <c r="C6" s="18">
        <v>1303048000</v>
      </c>
      <c r="D6" s="18">
        <v>1092935000</v>
      </c>
      <c r="E6" s="18">
        <v>838471000</v>
      </c>
      <c r="F6" s="8" t="s">
        <v>85</v>
      </c>
    </row>
    <row r="7" spans="1:6" x14ac:dyDescent="0.25">
      <c r="A7" t="s">
        <v>86</v>
      </c>
      <c r="B7" s="18">
        <v>910333000</v>
      </c>
      <c r="C7" s="18">
        <v>742322000</v>
      </c>
      <c r="D7" s="18">
        <v>613800000</v>
      </c>
      <c r="E7" s="18">
        <v>644620000</v>
      </c>
      <c r="F7" s="8" t="s">
        <v>87</v>
      </c>
    </row>
    <row r="8" spans="1:6" x14ac:dyDescent="0.25">
      <c r="A8" t="s">
        <v>88</v>
      </c>
      <c r="B8" s="18">
        <v>609154000</v>
      </c>
      <c r="C8" s="18">
        <v>604078000</v>
      </c>
      <c r="D8" s="18">
        <v>434803000</v>
      </c>
      <c r="E8" s="18">
        <v>427630000</v>
      </c>
      <c r="F8" s="8" t="s">
        <v>89</v>
      </c>
    </row>
    <row r="9" spans="1:6" x14ac:dyDescent="0.25">
      <c r="A9" t="s">
        <v>90</v>
      </c>
      <c r="B9" s="18">
        <v>-15978000</v>
      </c>
      <c r="C9" s="18">
        <v>-246166000</v>
      </c>
      <c r="D9" s="18">
        <v>-62617000</v>
      </c>
      <c r="E9" s="18">
        <v>229715000</v>
      </c>
      <c r="F9" s="8" t="s">
        <v>91</v>
      </c>
    </row>
    <row r="10" spans="1:6" x14ac:dyDescent="0.25">
      <c r="A10" t="s">
        <v>92</v>
      </c>
      <c r="B10" s="18">
        <v>6418954000</v>
      </c>
      <c r="C10" s="18">
        <v>4478957000</v>
      </c>
      <c r="D10" s="18">
        <v>4463697000</v>
      </c>
      <c r="E10" s="18">
        <v>3975491000</v>
      </c>
      <c r="F10" s="8" t="s">
        <v>93</v>
      </c>
    </row>
    <row r="11" spans="1:6" x14ac:dyDescent="0.25">
      <c r="A11" t="s">
        <v>94</v>
      </c>
      <c r="B11" s="18">
        <v>439508000</v>
      </c>
      <c r="C11" s="18">
        <v>741960000</v>
      </c>
      <c r="D11" s="18">
        <v>1290248000</v>
      </c>
      <c r="E11" s="18">
        <v>428505000</v>
      </c>
      <c r="F11" s="8" t="s">
        <v>95</v>
      </c>
    </row>
    <row r="12" spans="1:6" x14ac:dyDescent="0.25">
      <c r="A12" t="s">
        <v>32</v>
      </c>
      <c r="B12" s="34">
        <v>151291000</v>
      </c>
      <c r="C12" s="34">
        <v>150056000</v>
      </c>
      <c r="D12" s="34">
        <v>148823000</v>
      </c>
      <c r="E12" s="34">
        <v>147992000</v>
      </c>
      <c r="F12" s="8" t="s">
        <v>96</v>
      </c>
    </row>
    <row r="15" spans="1:1" x14ac:dyDescent="0.25">
      <c r="A15" s="19" t="s">
        <v>97</v>
      </c>
    </row>
    <row r="16" ht="38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2026-09-19T00:07:03Z</dcterms:modified>
</cp:coreProperties>
</file>