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<sst xmlns="http://schemas.openxmlformats.org/spreadsheetml/2006/main" count="70" uniqueCount="67">
  <si>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PayPal Holdings, Inc. (PYPL)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</si>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</sst>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1.1876</v>
      </c>
    </row>
    <row r="9" spans="1:2" x14ac:dyDescent="0.25">
      <c r="A9" t="s">
        <v>8</v>
      </c>
      <c r="B9" s="8">
        <f>B6+B8*B7</f>
        <v>0.09917548000000001</v>
      </c>
    </row>
    <row r="10" spans="1:2" x14ac:dyDescent="0.25">
      <c r="A10" t="s">
        <v>9</v>
      </c>
      <c r="B10" s="8">
        <f>MEDIAN('Source data'!B9:E9)</f>
        <v>0.2094307980664891</v>
      </c>
    </row>
    <row r="11" spans="1:2" x14ac:dyDescent="0.25">
      <c r="A11" t="s">
        <v>10</v>
      </c>
      <c r="B11" s="8">
        <f>IFERROR(MIN(MAX(MEDIAN('Source data'!B10:E10),0),1),0)</f>
        <v>0.024842346646283202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20256000000</v>
      </c>
    </row>
    <row r="15" spans="1:2" x14ac:dyDescent="0.25">
      <c r="A15" t="s">
        <v>14</v>
      </c>
      <c r="B15" s="10">
        <f>'Source data'!B8</f>
        <v>968000000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0.2084877182598402</v>
      </c>
      <c r="C22" s="8">
        <f>$B$10+($B$18-$B$10)*C21/$B$16</f>
        <v>0.20754463845319127</v>
      </c>
      <c r="D22" s="8">
        <f>$B$10+($B$18-$B$10)*D21/$B$16</f>
        <v>0.20660155864654237</v>
      </c>
      <c r="E22" s="8">
        <f>$B$10+($B$18-$B$10)*E21/$B$16</f>
        <v>0.20565847883989347</v>
      </c>
      <c r="F22" s="8">
        <f>$B$10+($B$18-$B$10)*F21/$B$16</f>
        <v>0.20471539903324454</v>
      </c>
      <c r="G22" s="8">
        <f>$B$10+($B$18-$B$10)*G21/$B$16</f>
        <v>0.20377231922659564</v>
      </c>
      <c r="H22" s="8">
        <f>$B$10+($B$18-$B$10)*H21/$B$16</f>
        <v>0.20282923941994674</v>
      </c>
      <c r="I22" s="8">
        <f>$B$10+($B$18-$B$10)*I21/$B$16</f>
        <v>0.20188615961329784</v>
      </c>
      <c r="J22" s="8">
        <f>$B$10+($B$18-$B$10)*J21/$B$16</f>
        <v>0.2009430798066489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20256000000</v>
      </c>
      <c r="C24" s="9">
        <f>B24*(1+B23)</f>
        <v>23952719999.999996</v>
      </c>
      <c r="D24" s="9">
        <f>C24*(1+C23)</f>
        <v>27904918799.999996</v>
      </c>
      <c r="E24" s="9">
        <f>D24*(1+D23)</f>
        <v>32020894322.999996</v>
      </c>
      <c r="F24" s="9">
        <f>E24*(1+E23)</f>
        <v>36183610584.98999</v>
      </c>
      <c r="G24" s="9">
        <f>F24*(1+F23)</f>
        <v>40254266775.80137</v>
      </c>
      <c r="H24" s="9">
        <f>G24*(1+G23)</f>
        <v>44078422119.502495</v>
      </c>
      <c r="I24" s="9">
        <f>H24*(1+H23)</f>
        <v>47494499833.76393</v>
      </c>
      <c r="J24" s="9">
        <f>I24*(1+I23)</f>
        <v>50344169823.78977</v>
      </c>
      <c r="K24" s="9">
        <f>J24*(1+J23)</f>
        <v>52483797041.300835</v>
      </c>
    </row>
    <row r="25" spans="1:11" x14ac:dyDescent="0.25">
      <c r="A25" t="s">
        <v>33</v>
      </c>
      <c r="B25" s="9">
        <f>(B22-$B$9)*B24</f>
        <v>2214228698.191323</v>
      </c>
      <c r="C25" s="9">
        <f>(C22-$B$9)*C24</f>
        <v>2595736109.064923</v>
      </c>
      <c r="D25" s="9">
        <f>(D22-$B$9)*D24</f>
        <v>2997716001.634178</v>
      </c>
      <c r="E25" s="9">
        <f>(E22-$B$9)*E24</f>
        <v>3409680853.0483594</v>
      </c>
      <c r="F25" s="9">
        <f>(F22-$B$9)*F24</f>
        <v>3818815331.470293</v>
      </c>
      <c r="G25" s="9">
        <f>(G22-$B$9)*G24</f>
        <v>4210469070.1329856</v>
      </c>
      <c r="H25" s="9">
        <f>(H22-$B$9)*H24</f>
        <v>4568894161.98577</v>
      </c>
      <c r="I25" s="9">
        <f>(I22-$B$9)*I24</f>
        <v>4878192355.819554</v>
      </c>
      <c r="J25" s="9">
        <f>(J22-$B$9)*J24</f>
        <v>5123405327.225408</v>
      </c>
      <c r="K25" s="9">
        <f>(K22-$B$9)*K24</f>
        <v>5291653644.466577</v>
      </c>
    </row>
    <row r="26" spans="1:11" x14ac:dyDescent="0.25">
      <c r="A26" t="s">
        <v>34</v>
      </c>
      <c r="B26" s="14">
        <f>1/(1+$B$9)^B21</f>
        <v>0.9097728417304214</v>
      </c>
      <c r="C26" s="14">
        <f>1/(1+$B$9)^C21</f>
        <v>0.8276866235502465</v>
      </c>
      <c r="D26" s="14">
        <f>1/(1+$B$9)^D21</f>
        <v>0.7530068115695653</v>
      </c>
      <c r="E26" s="14">
        <f>1/(1+$B$9)^E21</f>
        <v>0.6850651468040074</v>
      </c>
      <c r="F26" s="14">
        <f>1/(1+$B$9)^F21</f>
        <v>0.6232536653783501</v>
      </c>
      <c r="G26" s="14">
        <f>1/(1+$B$9)^G21</f>
        <v>0.5670192582701628</v>
      </c>
      <c r="H26" s="14">
        <f>1/(1+$B$9)^H21</f>
        <v>0.5158587219123217</v>
      </c>
      <c r="I26" s="14">
        <f>1/(1+$B$9)^I21</f>
        <v>0.4693142553655962</v>
      </c>
      <c r="J26" s="14">
        <f>1/(1+$B$9)^J21</f>
        <v>0.42696936376855515</v>
      </c>
      <c r="K26" s="14">
        <f>1/(1+$B$9)^K21</f>
        <v>0.3884451314075485</v>
      </c>
    </row>
    <row r="27" spans="1:11" x14ac:dyDescent="0.25">
      <c r="A27" s="15" t="s">
        <v>35</v>
      </c>
      <c r="B27" s="16">
        <f>B25*B26</f>
        <v>2014445134.9945714</v>
      </c>
      <c r="C27" s="16">
        <f>C25*C26</f>
        <v>2148456055.7394004</v>
      </c>
      <c r="D27" s="16">
        <f>D25*D26</f>
        <v>2257300568.381618</v>
      </c>
      <c r="E27" s="16">
        <f>E25*E26</f>
        <v>2335853514.1483874</v>
      </c>
      <c r="F27" s="16">
        <f>F25*F26</f>
        <v>2380090652.7418995</v>
      </c>
      <c r="G27" s="16">
        <f>G25*G26</f>
        <v>2387417049.116267</v>
      </c>
      <c r="H27" s="16">
        <f>H25*H26</f>
        <v>2356903902.9546475</v>
      </c>
      <c r="I27" s="16">
        <f>I25*I26</f>
        <v>2289405213.0015974</v>
      </c>
      <c r="J27" s="16">
        <f>J25*J26</f>
        <v>2187537112.8938584</v>
      </c>
      <c r="K27" s="16">
        <f>K25*K26</f>
        <v>2055517095.288052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20256000000</v>
      </c>
    </row>
    <row r="31" spans="1:2" x14ac:dyDescent="0.25">
      <c r="A31" t="s">
        <v>38</v>
      </c>
      <c r="B31" s="9">
        <f>SUM(B27:K27)</f>
        <v>22412926299.2603</v>
      </c>
    </row>
    <row r="32" spans="1:2" x14ac:dyDescent="0.25">
      <c r="A32" t="s">
        <v>39</v>
      </c>
      <c r="B32" s="9">
        <f>K24*(1+K23)</f>
        <v>53795891967.33335</v>
      </c>
    </row>
    <row r="33" spans="1:2" x14ac:dyDescent="0.25">
      <c r="A33" t="s">
        <v>40</v>
      </c>
      <c r="B33" s="9">
        <f>(B18-B9)*B32</f>
        <v>5423944985.57824</v>
      </c>
    </row>
    <row r="34" spans="1:2" x14ac:dyDescent="0.25">
      <c r="A34" t="s">
        <v>41</v>
      </c>
      <c r="B34" s="9">
        <f>B33/(B9-B13)</f>
        <v>73123153171.0781</v>
      </c>
    </row>
    <row r="35" spans="1:2" x14ac:dyDescent="0.25">
      <c r="A35" t="s">
        <v>42</v>
      </c>
      <c r="B35" s="9">
        <f>B34*K26</f>
        <v>28404332842.473724</v>
      </c>
    </row>
    <row r="36" spans="1:2" x14ac:dyDescent="0.25">
      <c r="A36" s="15" t="s">
        <v>43</v>
      </c>
      <c r="B36" s="16">
        <f>B30+B31+B35</f>
        <v>71073259141.73402</v>
      </c>
    </row>
    <row r="37" spans="1:2" x14ac:dyDescent="0.25">
      <c r="A37" s="15" t="s">
        <v>44</v>
      </c>
      <c r="B37" s="17">
        <f>B36/B15</f>
        <v>73.42278836955994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57.01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73.42278836955994</v>
      </c>
    </row>
    <row r="43" spans="1:2" x14ac:dyDescent="0.25">
      <c r="A43" s="15" t="s">
        <v>48</v>
      </c>
      <c r="B43" s="21">
        <f>B42/B40-1</f>
        <v>0.2878931480364837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5233000000</v>
      </c>
      <c r="C5" s="9">
        <v>4147000000</v>
      </c>
      <c r="D5" s="9">
        <v>4246000000</v>
      </c>
      <c r="E5" s="9">
        <v>2419000000</v>
      </c>
      <c r="F5" s="6" t="s">
        <v>57</v>
      </c>
    </row>
    <row r="6" spans="1:6" x14ac:dyDescent="0.25">
      <c r="A6" t="s">
        <v>37</v>
      </c>
      <c r="B6" s="9">
        <v>20256000000</v>
      </c>
      <c r="C6" s="9">
        <v>20417000000</v>
      </c>
      <c r="D6" s="9">
        <v>21051000000</v>
      </c>
      <c r="E6" s="9">
        <v>20274000000</v>
      </c>
      <c r="F6" s="6" t="s">
        <v>58</v>
      </c>
    </row>
    <row r="7" spans="1:6" x14ac:dyDescent="0.25">
      <c r="A7" t="s">
        <v>59</v>
      </c>
      <c r="B7" s="9">
        <v>130000000</v>
      </c>
      <c r="C7" s="9"/>
      <c r="D7" s="9"/>
      <c r="E7" s="9"/>
      <c r="F7" s="6" t="s">
        <v>60</v>
      </c>
    </row>
    <row r="8" spans="1:6" x14ac:dyDescent="0.25">
      <c r="A8" t="s">
        <v>14</v>
      </c>
      <c r="B8" s="10">
        <v>968000000</v>
      </c>
      <c r="C8" s="10">
        <v>1039000000</v>
      </c>
      <c r="D8" s="10">
        <v>1107000000</v>
      </c>
      <c r="E8" s="10">
        <v>1158000000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0.2563060194935593</v>
      </c>
      <c r="C9" s="8">
        <f>IF(AND(ISNUMBER(C5),N(D6)&gt;0),C5/D6,"")</f>
        <v>0.19699776732696783</v>
      </c>
      <c r="D9" s="8">
        <f>IF(AND(ISNUMBER(D5),N(E6)&gt;0),D5/E6,"")</f>
        <v>0.2094307980664891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0.024842346646283202</v>
      </c>
      <c r="C10" s="8" t="str">
        <f>IF(AND(ISNUMBER(C9),N(C5)&gt;0,ISNUMBER(C7)),C7/C5,"")</f>
        <v/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