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<sst xmlns="http://schemas.openxmlformats.org/spreadsheetml/2006/main" count="112" uniqueCount="100">
  <si>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PayPal Holdings, Inc. (PYPL)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</si>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</sst>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0.06426945232818149</v>
      </c>
    </row>
    <row r="7" spans="1:2" x14ac:dyDescent="0.25">
      <c r="A7" t="s">
        <v>5</v>
      </c>
      <c r="B7" s="6">
        <v>0.171770683440527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0.03633854460905063</v>
      </c>
    </row>
    <row r="10" spans="1:2" x14ac:dyDescent="0.25">
      <c r="A10" t="s">
        <v>8</v>
      </c>
      <c r="B10" s="6">
        <v>0.023436666274105095</v>
      </c>
    </row>
    <row r="11" spans="1:2" x14ac:dyDescent="0.25">
      <c r="A11" t="s">
        <v>9</v>
      </c>
      <c r="B11" s="6">
        <v>0.5832223701731025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6.0333884234270965</v>
      </c>
    </row>
    <row r="14" spans="1:3" x14ac:dyDescent="0.25">
      <c r="A14" t="s">
        <v>12</v>
      </c>
      <c r="B14" s="6">
        <v>0.1386939674249878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1.19162</v>
      </c>
      <c r="C19" s="8" t="s">
        <v>19</v>
      </c>
    </row>
    <row r="20" spans="1:2" x14ac:dyDescent="0.25">
      <c r="A20" t="s">
        <v>20</v>
      </c>
      <c r="B20" s="10">
        <f>B17+B19*B18</f>
        <v>0.11551909999999999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44834705408</v>
      </c>
    </row>
    <row r="23" spans="1:2" x14ac:dyDescent="0.25">
      <c r="A23" t="s">
        <v>24</v>
      </c>
      <c r="B23" s="11">
        <v>9987000000</v>
      </c>
    </row>
    <row r="24" spans="1:2" x14ac:dyDescent="0.25">
      <c r="A24" t="s">
        <v>25</v>
      </c>
      <c r="B24" s="10">
        <f>B22/(B22+B23)</f>
        <v>0.8178276300294989</v>
      </c>
    </row>
    <row r="25" spans="1:2" x14ac:dyDescent="0.25">
      <c r="A25" t="s">
        <v>26</v>
      </c>
      <c r="B25" s="10">
        <f>1-B24</f>
        <v>0.18217236997050112</v>
      </c>
    </row>
    <row r="26" spans="1:2" x14ac:dyDescent="0.25">
      <c r="A26" t="s">
        <v>27</v>
      </c>
      <c r="B26" s="12">
        <f>B24*B20+B25*B21*(1-B8)</f>
        <v>0.10166764206652992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33172000000</v>
      </c>
      <c r="C29" s="8" t="s">
        <v>30</v>
      </c>
    </row>
    <row r="30" spans="1:2" x14ac:dyDescent="0.25">
      <c r="A30" t="s">
        <v>31</v>
      </c>
      <c r="B30" s="11">
        <v>-435000000</v>
      </c>
    </row>
    <row r="31" spans="1:2" x14ac:dyDescent="0.25">
      <c r="A31" t="s">
        <v>32</v>
      </c>
      <c r="B31" s="13">
        <v>968000000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0.06426945232818149</v>
      </c>
      <c r="C5" s="10">
        <f>Assumptions!B6</f>
        <v>0.06426945232818149</v>
      </c>
      <c r="D5" s="10">
        <f>Assumptions!B6</f>
        <v>0.06426945232818149</v>
      </c>
      <c r="E5" s="10">
        <f>Assumptions!B6</f>
        <v>0.06426945232818149</v>
      </c>
      <c r="F5" s="10">
        <f>Assumptions!B6</f>
        <v>0.06426945232818149</v>
      </c>
    </row>
    <row r="6" spans="1:6" x14ac:dyDescent="0.25">
      <c r="A6" t="s">
        <v>43</v>
      </c>
      <c r="B6" s="18">
        <f>Assumptions!B29*(1+B5)</f>
        <v>35303946272.63044</v>
      </c>
      <c r="C6" s="18">
        <f>B6*(1+C5)</f>
        <v>37572911564.59594</v>
      </c>
      <c r="D6" s="18">
        <f>C6*(1+D5)</f>
        <v>39987702013.227715</v>
      </c>
      <c r="E6" s="18">
        <f>D6*(1+E5)</f>
        <v>42557689721.48038</v>
      </c>
      <c r="F6" s="18">
        <f>E6*(1+F5)</f>
        <v>45292849132.2326</v>
      </c>
    </row>
    <row r="7" spans="1:6" x14ac:dyDescent="0.25">
      <c r="A7" t="s">
        <v>5</v>
      </c>
      <c r="B7" s="10">
        <f>Assumptions!B7</f>
        <v>0.171770683440527</v>
      </c>
      <c r="C7" s="10">
        <f>Assumptions!B7</f>
        <v>0.171770683440527</v>
      </c>
      <c r="D7" s="10">
        <f>Assumptions!B7</f>
        <v>0.171770683440527</v>
      </c>
      <c r="E7" s="10">
        <f>Assumptions!B7</f>
        <v>0.171770683440527</v>
      </c>
      <c r="F7" s="10">
        <f>Assumptions!B7</f>
        <v>0.171770683440527</v>
      </c>
    </row>
    <row r="8" spans="1:6" x14ac:dyDescent="0.25">
      <c r="A8" t="s">
        <v>44</v>
      </c>
      <c r="B8" s="18">
        <f>B6*B7</f>
        <v>6064182979.397377</v>
      </c>
      <c r="C8" s="18">
        <f>C6*C7</f>
        <v>6453924698.301126</v>
      </c>
      <c r="D8" s="18">
        <f>D6*D7</f>
        <v>6868714904.028262</v>
      </c>
      <c r="E8" s="18">
        <f>E6*E7</f>
        <v>7310163449.108576</v>
      </c>
      <c r="F8" s="18">
        <f>F6*F7</f>
        <v>7779983650.412274</v>
      </c>
    </row>
    <row r="9" spans="1:6" x14ac:dyDescent="0.25">
      <c r="A9" t="s">
        <v>45</v>
      </c>
      <c r="B9" s="18">
        <f>B8*(1-Assumptions!B8)</f>
        <v>4790704553.723928</v>
      </c>
      <c r="C9" s="18">
        <f>C8*(1-Assumptions!B8)</f>
        <v>5098600511.657889</v>
      </c>
      <c r="D9" s="18">
        <f>D8*(1-Assumptions!B8)</f>
        <v>5426284774.182327</v>
      </c>
      <c r="E9" s="18">
        <f>E8*(1-Assumptions!B8)</f>
        <v>5775029124.795775</v>
      </c>
      <c r="F9" s="18">
        <f>F8*(1-Assumptions!B8)</f>
        <v>6146187083.825697</v>
      </c>
    </row>
    <row r="10" spans="1:6" x14ac:dyDescent="0.25">
      <c r="A10" t="s">
        <v>46</v>
      </c>
      <c r="B10" s="18">
        <f>B6*Assumptions!B9</f>
        <v>1282894026.5035079</v>
      </c>
      <c r="C10" s="18">
        <f>C6*Assumptions!B9</f>
        <v>1365344922.981984</v>
      </c>
      <c r="D10" s="18">
        <f>D6*Assumptions!B9</f>
        <v>1453094893.421099</v>
      </c>
      <c r="E10" s="18">
        <f>E6*Assumptions!B9</f>
        <v>1546484506.4021502</v>
      </c>
      <c r="F10" s="18">
        <f>F6*Assumptions!B9</f>
        <v>1645876218.6626344</v>
      </c>
    </row>
    <row r="11" spans="1:6" x14ac:dyDescent="0.25">
      <c r="A11" t="s">
        <v>47</v>
      </c>
      <c r="B11" s="18">
        <f>-B6*Assumptions!B10</f>
        <v>-827406806.9505761</v>
      </c>
      <c r="C11" s="18">
        <f>-C6*Assumptions!B10</f>
        <v>-880583789.2858989</v>
      </c>
      <c r="D11" s="18">
        <f>-D6*Assumptions!B10</f>
        <v>-937178427.1523783</v>
      </c>
      <c r="E11" s="18">
        <f>-E6*Assumptions!B10</f>
        <v>-997410371.3992482</v>
      </c>
      <c r="F11" s="18">
        <f>-F6*Assumptions!B10</f>
        <v>-1061513389.7155259</v>
      </c>
    </row>
    <row r="12" spans="1:6" x14ac:dyDescent="0.25">
      <c r="A12" t="s">
        <v>48</v>
      </c>
      <c r="B12" s="18">
        <f>-(B6-Assumptions!B29)*Assumptions!B11</f>
        <v>-1243398758.2052364</v>
      </c>
      <c r="C12" s="18">
        <f>-(C6-B6)*Assumptions!B11</f>
        <v>-1323311315.4206245</v>
      </c>
      <c r="D12" s="18">
        <f>-(D6-C6)*Assumptions!B11</f>
        <v>-1408359808.9223933</v>
      </c>
      <c r="E12" s="18">
        <f>-(E6-D6)*Assumptions!B11</f>
        <v>-1498874322.522858</v>
      </c>
      <c r="F12" s="18">
        <f>-(F6-E6)*Assumptions!B11</f>
        <v>-1595206154.3401763</v>
      </c>
    </row>
    <row r="13" spans="1:6" x14ac:dyDescent="0.25">
      <c r="A13" s="19" t="s">
        <v>49</v>
      </c>
      <c r="B13" s="20">
        <f>B9+B10+B11+B12</f>
        <v>4002793015.071624</v>
      </c>
      <c r="C13" s="20">
        <f>C9+C10+C11+C12</f>
        <v>4260050329.9333496</v>
      </c>
      <c r="D13" s="20">
        <f>D9+D10+D11+D12</f>
        <v>4533841431.528654</v>
      </c>
      <c r="E13" s="20">
        <f>E9+E10+E11+E12</f>
        <v>4825228937.27582</v>
      </c>
      <c r="F13" s="20">
        <f>F9+F10+F11+F12</f>
        <v>5135343758.432629</v>
      </c>
    </row>
    <row r="14" spans="1:6" x14ac:dyDescent="0.25">
      <c r="A14" t="s">
        <v>50</v>
      </c>
      <c r="B14" s="21">
        <f>1/(1+Assumptions!$B$26)^(1-0.5*Assumptions!$B$32)</f>
        <v>0.952740667114188</v>
      </c>
      <c r="C14" s="21">
        <f>1/(1+Assumptions!$B$26)^(2-0.5*Assumptions!$B$32)</f>
        <v>0.8648167838777748</v>
      </c>
      <c r="D14" s="21">
        <f>1/(1+Assumptions!$B$26)^(3-0.5*Assumptions!$B$32)</f>
        <v>0.7850069756569545</v>
      </c>
      <c r="E14" s="21">
        <f>1/(1+Assumptions!$B$26)^(4-0.5*Assumptions!$B$32)</f>
        <v>0.7125624332438619</v>
      </c>
      <c r="F14" s="21">
        <f>1/(1+Assumptions!$B$26)^(5-0.5*Assumptions!$B$32)</f>
        <v>0.6468034514540368</v>
      </c>
    </row>
    <row r="15" spans="1:6" x14ac:dyDescent="0.25">
      <c r="A15" s="19" t="s">
        <v>51</v>
      </c>
      <c r="B15" s="20">
        <f>B13*B14</f>
        <v>3813623687.499351</v>
      </c>
      <c r="C15" s="20">
        <f>C13*C14</f>
        <v>3684163025.490413</v>
      </c>
      <c r="D15" s="20">
        <f>D13*D14</f>
        <v>3559097150.272506</v>
      </c>
      <c r="E15" s="20">
        <f>E13*E14</f>
        <v>3438276872.503952</v>
      </c>
      <c r="F15" s="20">
        <f>F13*F14</f>
        <v>3321558067.3571696</v>
      </c>
    </row>
    <row r="17" spans="1:2" x14ac:dyDescent="0.25">
      <c r="A17" s="22" t="s">
        <v>52</v>
      </c>
      <c r="B17" s="23">
        <f>SUM(B15:F15)</f>
        <v>17816718803.12339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5135343758.432629</v>
      </c>
    </row>
    <row r="5" spans="1:2" x14ac:dyDescent="0.25">
      <c r="A5" t="s">
        <v>56</v>
      </c>
      <c r="B5" s="18">
        <f>IF(Assumptions!$B$33=0,B4,B4-Forecast!F11-Forecast!F10-Forecast!F12)</f>
        <v>6472628677.981691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0.18025297324861064</v>
      </c>
    </row>
    <row r="7" spans="1:2" x14ac:dyDescent="0.25">
      <c r="A7" t="s">
        <v>58</v>
      </c>
      <c r="B7" s="18">
        <f>-MAX(Forecast!F9,0)*B6</f>
        <v>-1166710563.940424</v>
      </c>
    </row>
    <row r="8" spans="1:2" x14ac:dyDescent="0.25">
      <c r="A8" t="s">
        <v>59</v>
      </c>
      <c r="B8" s="18">
        <f>IF(OR(Assumptions!$B$33=0,Assumptions!B12&lt;=0),B5,MAX(B5+B7,0))</f>
        <v>5305918114.041267</v>
      </c>
    </row>
    <row r="9" spans="1:2" x14ac:dyDescent="0.25">
      <c r="A9" t="s">
        <v>60</v>
      </c>
      <c r="B9" s="18">
        <f>B8*(1+Assumptions!B12)/(Assumptions!B26-Assumptions!B12)</f>
        <v>70936915761.31781</v>
      </c>
    </row>
    <row r="10" spans="1:2" x14ac:dyDescent="0.25">
      <c r="A10" t="s">
        <v>61</v>
      </c>
      <c r="B10" s="18">
        <f>B9/(1+Assumptions!B26)^(5-0.5*Assumptions!B32)</f>
        <v>45882241949.92462</v>
      </c>
    </row>
    <row r="11" spans="1:2" x14ac:dyDescent="0.25">
      <c r="A11" t="s">
        <v>62</v>
      </c>
      <c r="B11" s="18">
        <f>Forecast!B17+B10</f>
        <v>63698960753.04801</v>
      </c>
    </row>
    <row r="12" spans="1:2" x14ac:dyDescent="0.25">
      <c r="A12" t="s">
        <v>63</v>
      </c>
      <c r="B12" s="18">
        <f>-Assumptions!B30</f>
        <v>435000000</v>
      </c>
    </row>
    <row r="13" spans="1:2" x14ac:dyDescent="0.25">
      <c r="A13" t="s">
        <v>64</v>
      </c>
      <c r="B13" s="18">
        <f>B11+B12</f>
        <v>64133960753.04801</v>
      </c>
    </row>
    <row r="14" spans="1:2" x14ac:dyDescent="0.25">
      <c r="A14" s="19" t="s">
        <v>65</v>
      </c>
      <c r="B14" s="24">
        <f>B13/Assumptions!B31</f>
        <v>66.25409168703307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9425859869.07491</v>
      </c>
    </row>
    <row r="18" spans="1:2" x14ac:dyDescent="0.25">
      <c r="A18" t="s">
        <v>60</v>
      </c>
      <c r="B18" s="18">
        <f>B17*Assumptions!B13</f>
        <v>56869873814.92261</v>
      </c>
    </row>
    <row r="19" spans="1:2" x14ac:dyDescent="0.25">
      <c r="A19" t="s">
        <v>61</v>
      </c>
      <c r="B19" s="18">
        <f>B18/(1+Assumptions!B26)^(5-0.5*Assumptions!B32)</f>
        <v>36783630667.2475</v>
      </c>
    </row>
    <row r="20" spans="1:2" x14ac:dyDescent="0.25">
      <c r="A20" t="s">
        <v>62</v>
      </c>
      <c r="B20" s="18">
        <f>Forecast!B17+B19</f>
        <v>54600349470.37089</v>
      </c>
    </row>
    <row r="21" spans="1:2" x14ac:dyDescent="0.25">
      <c r="A21" t="s">
        <v>63</v>
      </c>
      <c r="B21" s="18">
        <f>-Assumptions!B30</f>
        <v>435000000</v>
      </c>
    </row>
    <row r="22" spans="1:2" x14ac:dyDescent="0.25">
      <c r="A22" t="s">
        <v>64</v>
      </c>
      <c r="B22" s="18">
        <f>B20+B21</f>
        <v>55035349470.37089</v>
      </c>
    </row>
    <row r="23" spans="1:2" x14ac:dyDescent="0.25">
      <c r="A23" s="19" t="s">
        <v>65</v>
      </c>
      <c r="B23" s="25">
        <f>B22/Assumptions!B31</f>
        <v>56.854699866085625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52.41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66.25409168703307</v>
      </c>
    </row>
    <row r="29" spans="1:2" x14ac:dyDescent="0.25">
      <c r="A29" s="19" t="s">
        <v>73</v>
      </c>
      <c r="B29" s="12">
        <f>B28/B26-1</f>
        <v>0.26414981276537053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0.081668</v>
      </c>
      <c r="B5" s="31">
        <v>83.47061725557738</v>
      </c>
      <c r="C5" s="31">
        <v>86.1802273212592</v>
      </c>
      <c r="D5" s="31">
        <v>89.33811424398202</v>
      </c>
      <c r="E5" s="31">
        <v>93.07441955923433</v>
      </c>
      <c r="F5" s="31">
        <v>97.57505815276097</v>
      </c>
    </row>
    <row r="6" spans="1:6" x14ac:dyDescent="0.25">
      <c r="A6" s="30">
        <v>0.091668</v>
      </c>
      <c r="B6" s="31">
        <v>72.47272961269987</v>
      </c>
      <c r="C6" s="31">
        <v>74.15292190115392</v>
      </c>
      <c r="D6" s="31">
        <v>76.06077151596878</v>
      </c>
      <c r="E6" s="31">
        <v>78.25165336626132</v>
      </c>
      <c r="F6" s="31">
        <v>80.80048598686881</v>
      </c>
    </row>
    <row r="7" spans="1:6" x14ac:dyDescent="0.25">
      <c r="A7" s="30">
        <v>0.101668</v>
      </c>
      <c r="B7" s="31">
        <v>64.0276832125511</v>
      </c>
      <c r="C7" s="31">
        <v>65.08213567394313</v>
      </c>
      <c r="D7" s="32">
        <v>66.2537865623419</v>
      </c>
      <c r="E7" s="31">
        <v>67.56716532471258</v>
      </c>
      <c r="F7" s="31">
        <v>69.05416009493611</v>
      </c>
    </row>
    <row r="8" spans="1:6" x14ac:dyDescent="0.25">
      <c r="A8" s="30">
        <v>0.111668</v>
      </c>
      <c r="B8" s="31">
        <v>57.34248389415108</v>
      </c>
      <c r="C8" s="31">
        <v>57.99974463378764</v>
      </c>
      <c r="D8" s="31">
        <v>58.71556885505823</v>
      </c>
      <c r="E8" s="31">
        <v>59.500712940199584</v>
      </c>
      <c r="F8" s="31">
        <v>60.36873923540647</v>
      </c>
    </row>
    <row r="9" spans="1:6" x14ac:dyDescent="0.25">
      <c r="A9" s="30">
        <v>0.121668</v>
      </c>
      <c r="B9" s="31">
        <v>51.92154911800694</v>
      </c>
      <c r="C9" s="31">
        <v>52.31855197383891</v>
      </c>
      <c r="D9" s="31">
        <v>52.74174891545471</v>
      </c>
      <c r="E9" s="31">
        <v>53.19542618545547</v>
      </c>
      <c r="F9" s="31">
        <v>53.684859144132986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33172000000</v>
      </c>
      <c r="C5" s="18">
        <v>31797000000</v>
      </c>
      <c r="D5" s="18">
        <v>29771000000</v>
      </c>
      <c r="E5" s="18">
        <v>27518000000</v>
      </c>
      <c r="F5" s="8" t="s">
        <v>84</v>
      </c>
    </row>
    <row r="6" spans="1:6" x14ac:dyDescent="0.25">
      <c r="A6" t="s">
        <v>44</v>
      </c>
      <c r="B6" s="18">
        <v>6396000000</v>
      </c>
      <c r="C6" s="18">
        <v>5763000000</v>
      </c>
      <c r="D6" s="18">
        <v>4944000000</v>
      </c>
      <c r="E6" s="18">
        <v>4044000000</v>
      </c>
      <c r="F6" s="8" t="s">
        <v>85</v>
      </c>
    </row>
    <row r="7" spans="1:6" x14ac:dyDescent="0.25">
      <c r="A7" t="s">
        <v>86</v>
      </c>
      <c r="B7" s="18">
        <v>963000000</v>
      </c>
      <c r="C7" s="18">
        <v>1032000000</v>
      </c>
      <c r="D7" s="18">
        <v>1072000000</v>
      </c>
      <c r="E7" s="18">
        <v>1317000000</v>
      </c>
      <c r="F7" s="8" t="s">
        <v>87</v>
      </c>
    </row>
    <row r="8" spans="1:6" x14ac:dyDescent="0.25">
      <c r="A8" t="s">
        <v>88</v>
      </c>
      <c r="B8" s="18">
        <v>852000000</v>
      </c>
      <c r="C8" s="18">
        <v>683000000</v>
      </c>
      <c r="D8" s="18">
        <v>623000000</v>
      </c>
      <c r="E8" s="18">
        <v>706000000</v>
      </c>
      <c r="F8" s="8" t="s">
        <v>89</v>
      </c>
    </row>
    <row r="9" spans="1:6" x14ac:dyDescent="0.25">
      <c r="A9" t="s">
        <v>90</v>
      </c>
      <c r="B9" s="18">
        <v>1064000000</v>
      </c>
      <c r="C9" s="18">
        <v>558000000</v>
      </c>
      <c r="D9" s="18">
        <v>1314000000</v>
      </c>
      <c r="E9" s="18">
        <v>454000000</v>
      </c>
      <c r="F9" s="8" t="s">
        <v>91</v>
      </c>
    </row>
    <row r="10" spans="1:6" x14ac:dyDescent="0.25">
      <c r="A10" t="s">
        <v>92</v>
      </c>
      <c r="B10" s="18">
        <v>9987000000</v>
      </c>
      <c r="C10" s="18">
        <v>9879000000</v>
      </c>
      <c r="D10" s="18">
        <v>9676000000</v>
      </c>
      <c r="E10" s="18">
        <v>10417000000</v>
      </c>
      <c r="F10" s="8" t="s">
        <v>93</v>
      </c>
    </row>
    <row r="11" spans="1:6" x14ac:dyDescent="0.25">
      <c r="A11" t="s">
        <v>94</v>
      </c>
      <c r="B11" s="18">
        <v>10422000000</v>
      </c>
      <c r="C11" s="18">
        <v>10923000000</v>
      </c>
      <c r="D11" s="18">
        <v>14057000000</v>
      </c>
      <c r="E11" s="18">
        <v>10851000000</v>
      </c>
      <c r="F11" s="8" t="s">
        <v>95</v>
      </c>
    </row>
    <row r="12" spans="1:6" x14ac:dyDescent="0.25">
      <c r="A12" t="s">
        <v>32</v>
      </c>
      <c r="B12" s="34">
        <v>968000000</v>
      </c>
      <c r="C12" s="34">
        <v>1039000000</v>
      </c>
      <c r="D12" s="34">
        <v>1107000000</v>
      </c>
      <c r="E12" s="34">
        <v>1158000000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2026-09-19T00:06:34Z</dcterms:modified>
</cp:coreProperties>
</file>