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<sst xmlns="http://schemas.openxmlformats.org/spreadsheetml/2006/main" count="112" uniqueCount="100">
  <si>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Qnity Electronics, Inc. (Q)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</si>
  <si>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</si>
  <si>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</si>
  <si>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</si>
  <si>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</si>
  <si>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</si>
  <si>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</si>
  <si>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</si>
  <si>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</si>
  <si>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</si>
  <si>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</si>
  <si>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</si>
  <si>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</si>
  <si>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</si>
  <si>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</si>
  <si>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</si>
  <si>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</si>
  <si>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</si>
  <si>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</si>
  <si>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</si>
  <si>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</si>
  <si>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</si>
  <si>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</si>
  <si>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</si>
  <si>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</si>
  <si>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</si>
  <si>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</si>
  <si>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</si>
  <si>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</si>
  <si>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</si>
  <si>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</si>
  <si>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</si>
  <si>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</si>
  <si>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</si>
  <si>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</si>
  <si>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</si>
  <si>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</si>
  <si>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</si>
  <si>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</si>
  <si>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</si>
  <si>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</si>
  <si>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</si>
  <si>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</si>
  <si>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</si>
  <si>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</si>
  <si>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</si>
  <si>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</si>
  <si>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</si>
  <si>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</si>
  <si>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</si>
  <si>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</si>
  <si>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</si>
  <si>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</si>
  <si>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</si>
  <si>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</si>
  <si>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</si>
  <si>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</si>
  <si>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</si>
  <si>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</si>
  <si>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</si>
  <si>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</si>
  <si>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</si>
  <si>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</si>
  <si>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</si>
  <si>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</si>
  <si>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</si>
  <si>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</si>
  <si>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</si>
  <si>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</si>
  <si>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</si>
  <si>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</si>
  <si>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</si>
  <si>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</si>
  <si>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</si>
  <si>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</si>
  <si>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</si>
  <si>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</si>
  <si>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</si>
  <si>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</si>
  <si>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</si>
  <si>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</si>
  <si>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</si>
  <si>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</si>
  <si>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</si>
  <si>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</si>
  <si>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</si>
  <si>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</si>
  <si>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</si>
  <si>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</si>
  <si>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</si>
  <si>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</si>
  <si>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</si>
  <si>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</si>
  <si>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</si>
  <si>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</si>
  <si>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</si>
  <si>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</si>
  <si>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</si>
  <si>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20.3x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</si>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</sst>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-0.00007010656220396427</v>
      </c>
    </row>
    <row r="7" spans="1:2" x14ac:dyDescent="0.25">
      <c r="A7" t="s">
        <v>5</v>
      </c>
      <c r="B7" s="6">
        <v>0.1972402617533476</v>
      </c>
    </row>
    <row r="8" spans="1:2" x14ac:dyDescent="0.25">
      <c r="A8" t="s">
        <v>6</v>
      </c>
      <c r="B8" s="6">
        <v>0.17753091802758839</v>
      </c>
    </row>
    <row r="9" spans="1:2" x14ac:dyDescent="0.25">
      <c r="A9" t="s">
        <v>7</v>
      </c>
      <c r="B9" s="6">
        <v>0.08923043545432764</v>
      </c>
    </row>
    <row r="10" spans="1:2" x14ac:dyDescent="0.25">
      <c r="A10" t="s">
        <v>8</v>
      </c>
      <c r="B10" s="6">
        <v>0.05145407166146022</v>
      </c>
    </row>
    <row r="11" spans="1:2" x14ac:dyDescent="0.25">
      <c r="A11" t="s">
        <v>9</v>
      </c>
      <c r="B11" s="6">
        <v>-0.059722222222222225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0.09615382950209281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</v>
      </c>
      <c r="C19" s="8" t="s">
        <v>19</v>
      </c>
    </row>
    <row r="20" spans="1:2" x14ac:dyDescent="0.25">
      <c r="A20" t="s">
        <v>20</v>
      </c>
      <c r="B20" s="10">
        <f>B17+B19*B18</f>
        <v>0.10498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25115486208</v>
      </c>
    </row>
    <row r="23" spans="1:2" x14ac:dyDescent="0.25">
      <c r="A23" t="s">
        <v>24</v>
      </c>
      <c r="B23" s="11">
        <v>4027000000</v>
      </c>
    </row>
    <row r="24" spans="1:2" x14ac:dyDescent="0.25">
      <c r="A24" t="s">
        <v>25</v>
      </c>
      <c r="B24" s="10">
        <f>B22/(B22+B23)</f>
        <v>0.8618168686344085</v>
      </c>
    </row>
    <row r="25" spans="1:2" x14ac:dyDescent="0.25">
      <c r="A25" t="s">
        <v>26</v>
      </c>
      <c r="B25" s="10">
        <f>1-B24</f>
        <v>0.13818313136559146</v>
      </c>
    </row>
    <row r="26" spans="1:2" x14ac:dyDescent="0.25">
      <c r="A26" t="s">
        <v>27</v>
      </c>
      <c r="B26" s="12">
        <f>B24*B20+B25*B21*(1-B8)</f>
        <v>0.09615382950209281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4754000000</v>
      </c>
      <c r="C29" s="8" t="s">
        <v>30</v>
      </c>
    </row>
    <row r="30" spans="1:2" x14ac:dyDescent="0.25">
      <c r="A30" t="s">
        <v>31</v>
      </c>
      <c r="B30" s="11">
        <v>3112000000</v>
      </c>
    </row>
    <row r="31" spans="1:2" x14ac:dyDescent="0.25">
      <c r="A31" t="s">
        <v>32</v>
      </c>
      <c r="B31" s="13">
        <v>209800000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-0.00007010656220396427</v>
      </c>
      <c r="C5" s="10">
        <f>Assumptions!B6</f>
        <v>-0.00007010656220396427</v>
      </c>
      <c r="D5" s="10">
        <f>Assumptions!B6</f>
        <v>-0.00007010656220396427</v>
      </c>
      <c r="E5" s="10">
        <f>Assumptions!B6</f>
        <v>-0.00007010656220396427</v>
      </c>
      <c r="F5" s="10">
        <f>Assumptions!B6</f>
        <v>-0.00007010656220396427</v>
      </c>
    </row>
    <row r="6" spans="1:6" x14ac:dyDescent="0.25">
      <c r="A6" t="s">
        <v>43</v>
      </c>
      <c r="B6" s="18">
        <f>Assumptions!B29*(1+B5)</f>
        <v>4753666713.403282</v>
      </c>
      <c r="C6" s="18">
        <f>B6*(1+C5)</f>
        <v>4753333450.172142</v>
      </c>
      <c r="D6" s="18">
        <f>C6*(1+D5)</f>
        <v>4753000210.304941</v>
      </c>
      <c r="E6" s="18">
        <f>D6*(1+E5)</f>
        <v>4752666993.800042</v>
      </c>
      <c r="F6" s="18">
        <f>E6*(1+F5)</f>
        <v>4752333800.655807</v>
      </c>
    </row>
    <row r="7" spans="1:6" x14ac:dyDescent="0.25">
      <c r="A7" t="s">
        <v>5</v>
      </c>
      <c r="B7" s="10">
        <f>Assumptions!B7</f>
        <v>0.1972402617533476</v>
      </c>
      <c r="C7" s="10">
        <f>Assumptions!B7</f>
        <v>0.1972402617533476</v>
      </c>
      <c r="D7" s="10">
        <f>Assumptions!B7</f>
        <v>0.1972402617533476</v>
      </c>
      <c r="E7" s="10">
        <f>Assumptions!B7</f>
        <v>0.1972402617533476</v>
      </c>
      <c r="F7" s="10">
        <f>Assumptions!B7</f>
        <v>0.1972402617533476</v>
      </c>
    </row>
    <row r="8" spans="1:6" x14ac:dyDescent="0.25">
      <c r="A8" t="s">
        <v>44</v>
      </c>
      <c r="B8" s="18">
        <f>B6*B7</f>
        <v>937614466.839839</v>
      </c>
      <c r="C8" s="18">
        <f>C6*C7</f>
        <v>937548733.9128962</v>
      </c>
      <c r="D8" s="18">
        <f>D6*D7</f>
        <v>937483005.5942628</v>
      </c>
      <c r="E8" s="18">
        <f>E6*E7</f>
        <v>937417281.883616</v>
      </c>
      <c r="F8" s="18">
        <f>F6*F7</f>
        <v>937351562.7806325</v>
      </c>
    </row>
    <row r="9" spans="1:6" x14ac:dyDescent="0.25">
      <c r="A9" t="s">
        <v>45</v>
      </c>
      <c r="B9" s="18">
        <f>B8*(1-Assumptions!B8)</f>
        <v>771158909.7858145</v>
      </c>
      <c r="C9" s="18">
        <f>C8*(1-Assumptions!B8)</f>
        <v>771104846.4857365</v>
      </c>
      <c r="D9" s="18">
        <f>D8*(1-Assumptions!B8)</f>
        <v>771050786.9758506</v>
      </c>
      <c r="E9" s="18">
        <f>E8*(1-Assumptions!B8)</f>
        <v>770996731.2558911</v>
      </c>
      <c r="F9" s="18">
        <f>F8*(1-Assumptions!B8)</f>
        <v>770942679.3255922</v>
      </c>
    </row>
    <row r="10" spans="1:6" x14ac:dyDescent="0.25">
      <c r="A10" t="s">
        <v>46</v>
      </c>
      <c r="B10" s="18">
        <f>B6*Assumptions!B9</f>
        <v>424171750.84171736</v>
      </c>
      <c r="C10" s="18">
        <f>C6*Assumptions!B9</f>
        <v>424142013.6184818</v>
      </c>
      <c r="D10" s="18">
        <f>D6*Assumptions!B9</f>
        <v>424112278.48002076</v>
      </c>
      <c r="E10" s="18">
        <f>E6*Assumptions!B9</f>
        <v>424082545.42618805</v>
      </c>
      <c r="F10" s="18">
        <f>F6*Assumptions!B9</f>
        <v>424052814.45683753</v>
      </c>
    </row>
    <row r="11" spans="1:6" x14ac:dyDescent="0.25">
      <c r="A11" t="s">
        <v>47</v>
      </c>
      <c r="B11" s="18">
        <f>-B6*Assumptions!B10</f>
        <v>-244595507.72615054</v>
      </c>
      <c r="C11" s="18">
        <f>-C6*Assumptions!B10</f>
        <v>-244578359.97597334</v>
      </c>
      <c r="D11" s="18">
        <f>-D6*Assumptions!B10</f>
        <v>-244561213.42796594</v>
      </c>
      <c r="E11" s="18">
        <f>-E6*Assumptions!B10</f>
        <v>-244544068.08204406</v>
      </c>
      <c r="F11" s="18">
        <f>-F6*Assumptions!B10</f>
        <v>-244526923.93812346</v>
      </c>
    </row>
    <row r="12" spans="1:6" x14ac:dyDescent="0.25">
      <c r="A12" t="s">
        <v>48</v>
      </c>
      <c r="B12" s="18">
        <f>-(B6-Assumptions!B29)*Assumptions!B11</f>
        <v>-19904.61619287067</v>
      </c>
      <c r="C12" s="18">
        <f>-(C6-B6)*Assumptions!B11</f>
        <v>-19903.220748647054</v>
      </c>
      <c r="D12" s="18">
        <f>-(D6-C6)*Assumptions!B11</f>
        <v>-19901.825402273073</v>
      </c>
      <c r="E12" s="18">
        <f>-(E6-D6)*Assumptions!B11</f>
        <v>-19900.43015369177</v>
      </c>
      <c r="F12" s="18">
        <f>-(F6-E6)*Assumptions!B11</f>
        <v>-19899.0350029601</v>
      </c>
    </row>
    <row r="13" spans="1:6" x14ac:dyDescent="0.25">
      <c r="A13" s="19" t="s">
        <v>49</v>
      </c>
      <c r="B13" s="20">
        <f>B9+B10+B11+B12</f>
        <v>950715248.2851887</v>
      </c>
      <c r="C13" s="20">
        <f>C9+C10+C11+C12</f>
        <v>950648596.9074962</v>
      </c>
      <c r="D13" s="20">
        <f>D9+D10+D11+D12</f>
        <v>950581950.2025032</v>
      </c>
      <c r="E13" s="20">
        <f>E9+E10+E11+E12</f>
        <v>950515308.1698812</v>
      </c>
      <c r="F13" s="20">
        <f>F9+F10+F11+F12</f>
        <v>950448670.8093033</v>
      </c>
    </row>
    <row r="14" spans="1:6" x14ac:dyDescent="0.25">
      <c r="A14" t="s">
        <v>50</v>
      </c>
      <c r="B14" s="21">
        <f>1/(1+Assumptions!$B$26)^(1-0.5*Assumptions!$B$32)</f>
        <v>0.9551338731365928</v>
      </c>
      <c r="C14" s="21">
        <f>1/(1+Assumptions!$B$26)^(2-0.5*Assumptions!$B$32)</f>
        <v>0.8713502132911806</v>
      </c>
      <c r="D14" s="21">
        <f>1/(1+Assumptions!$B$26)^(3-0.5*Assumptions!$B$32)</f>
        <v>0.7949159961307393</v>
      </c>
      <c r="E14" s="21">
        <f>1/(1+Assumptions!$B$26)^(4-0.5*Assumptions!$B$32)</f>
        <v>0.7251865338022994</v>
      </c>
      <c r="F14" s="21">
        <f>1/(1+Assumptions!$B$26)^(5-0.5*Assumptions!$B$32)</f>
        <v>0.6615736900100069</v>
      </c>
    </row>
    <row r="15" spans="1:6" x14ac:dyDescent="0.25">
      <c r="A15" s="19" t="s">
        <v>51</v>
      </c>
      <c r="B15" s="20">
        <f>B13*B14</f>
        <v>908060337.3446498</v>
      </c>
      <c r="C15" s="20">
        <f>C13*C14</f>
        <v>828347857.6803083</v>
      </c>
      <c r="D15" s="20">
        <f>D13*D14</f>
        <v>755632797.8491236</v>
      </c>
      <c r="E15" s="20">
        <f>E13*E14</f>
        <v>689300901.6577406</v>
      </c>
      <c r="F15" s="20">
        <f>F13*F14</f>
        <v>628791834.312417</v>
      </c>
    </row>
    <row r="17" spans="1:2" x14ac:dyDescent="0.25">
      <c r="A17" s="22" t="s">
        <v>52</v>
      </c>
      <c r="B17" s="23">
        <f>SUM(B15:F15)</f>
        <v>3810133728.844239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950448670.8093033</v>
      </c>
    </row>
    <row r="5" spans="1:2" x14ac:dyDescent="0.25">
      <c r="A5" t="s">
        <v>56</v>
      </c>
      <c r="B5" s="18">
        <f>IF(Assumptions!$B$33=0,B4,B4-Forecast!F11-Forecast!F10-Forecast!F12)</f>
        <v>985953640.6209804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0.2600000450263489</v>
      </c>
    </row>
    <row r="7" spans="1:2" x14ac:dyDescent="0.25">
      <c r="A7" t="s">
        <v>58</v>
      </c>
      <c r="B7" s="18">
        <f>-MAX(Forecast!F9,0)*B6</f>
        <v>-256347990.9553475</v>
      </c>
    </row>
    <row r="8" spans="1:2" x14ac:dyDescent="0.25">
      <c r="A8" t="s">
        <v>59</v>
      </c>
      <c r="B8" s="18">
        <f>IF(OR(Assumptions!$B$33=0,Assumptions!B12&lt;=0),B5,MAX(B5+B7,0))</f>
        <v>729605649.6656328</v>
      </c>
    </row>
    <row r="9" spans="1:2" x14ac:dyDescent="0.25">
      <c r="A9" t="s">
        <v>60</v>
      </c>
      <c r="B9" s="18">
        <f>B8*(1+Assumptions!B12)/(Assumptions!B26-Assumptions!B12)</f>
        <v>10510267629.169245</v>
      </c>
    </row>
    <row r="10" spans="1:2" x14ac:dyDescent="0.25">
      <c r="A10" t="s">
        <v>61</v>
      </c>
      <c r="B10" s="18">
        <f>B9/(1+Assumptions!B26)^(5-0.5*Assumptions!B32)</f>
        <v>6953316538.422224</v>
      </c>
    </row>
    <row r="11" spans="1:2" x14ac:dyDescent="0.25">
      <c r="A11" t="s">
        <v>62</v>
      </c>
      <c r="B11" s="18">
        <f>Forecast!B17+B10</f>
        <v>10763450267.266464</v>
      </c>
    </row>
    <row r="12" spans="1:2" x14ac:dyDescent="0.25">
      <c r="A12" t="s">
        <v>63</v>
      </c>
      <c r="B12" s="18">
        <f>-Assumptions!B30</f>
        <v>-3112000000</v>
      </c>
    </row>
    <row r="13" spans="1:2" x14ac:dyDescent="0.25">
      <c r="A13" t="s">
        <v>64</v>
      </c>
      <c r="B13" s="18">
        <f>B11+B12</f>
        <v>7651450267.266464</v>
      </c>
    </row>
    <row r="14" spans="1:2" x14ac:dyDescent="0.25">
      <c r="A14" s="19" t="s">
        <v>65</v>
      </c>
      <c r="B14" s="24">
        <f>B13/Assumptions!B31</f>
        <v>36.47021099745693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1361404377.2374701</v>
      </c>
    </row>
    <row r="18" spans="1:2" x14ac:dyDescent="0.25">
      <c r="A18" t="s">
        <v>60</v>
      </c>
      <c r="B18" s="18">
        <f>B17*Assumptions!B13</f>
        <v>27228087544.749405</v>
      </c>
    </row>
    <row r="19" spans="1:2" x14ac:dyDescent="0.25">
      <c r="A19" t="s">
        <v>61</v>
      </c>
      <c r="B19" s="18">
        <f>B18/(1+Assumptions!B26)^(5-0.5*Assumptions!B32)</f>
        <v>18013386348.89537</v>
      </c>
    </row>
    <row r="20" spans="1:2" x14ac:dyDescent="0.25">
      <c r="A20" t="s">
        <v>62</v>
      </c>
      <c r="B20" s="18">
        <f>Forecast!B17+B19</f>
        <v>21823520077.73961</v>
      </c>
    </row>
    <row r="21" spans="1:2" x14ac:dyDescent="0.25">
      <c r="A21" t="s">
        <v>63</v>
      </c>
      <c r="B21" s="18">
        <f>-Assumptions!B30</f>
        <v>-3112000000</v>
      </c>
    </row>
    <row r="22" spans="1:2" x14ac:dyDescent="0.25">
      <c r="A22" t="s">
        <v>64</v>
      </c>
      <c r="B22" s="18">
        <f>B20+B21</f>
        <v>18711520077.73961</v>
      </c>
    </row>
    <row r="23" spans="1:2" x14ac:dyDescent="0.25">
      <c r="A23" s="19" t="s">
        <v>65</v>
      </c>
      <c r="B23" s="25">
        <f>B22/Assumptions!B31</f>
        <v>89.18741695776744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120.05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36.47021099745693</v>
      </c>
    </row>
    <row r="29" spans="1:2" x14ac:dyDescent="0.25">
      <c r="A29" s="19" t="s">
        <v>73</v>
      </c>
      <c r="B29" s="12">
        <f>B28/B26-1</f>
        <v>-0.696208154956627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0.076154</v>
      </c>
      <c r="B5" s="31">
        <v>49.143885594012374</v>
      </c>
      <c r="C5" s="31">
        <v>49.36565078894958</v>
      </c>
      <c r="D5" s="31">
        <v>49.58741598388677</v>
      </c>
      <c r="E5" s="31">
        <v>49.80918117882397</v>
      </c>
      <c r="F5" s="31">
        <v>50.03094637376116</v>
      </c>
    </row>
    <row r="6" spans="1:6" x14ac:dyDescent="0.25">
      <c r="A6" s="30">
        <v>0.086154</v>
      </c>
      <c r="B6" s="31">
        <v>41.88960978277466</v>
      </c>
      <c r="C6" s="31">
        <v>42.077642855418325</v>
      </c>
      <c r="D6" s="31">
        <v>42.26567592806199</v>
      </c>
      <c r="E6" s="31">
        <v>42.45370900070566</v>
      </c>
      <c r="F6" s="31">
        <v>42.64174207334933</v>
      </c>
    </row>
    <row r="7" spans="1:6" x14ac:dyDescent="0.25">
      <c r="A7" s="30">
        <v>0.096154</v>
      </c>
      <c r="B7" s="31">
        <v>36.146780891774306</v>
      </c>
      <c r="C7" s="31">
        <v>36.30845168956285</v>
      </c>
      <c r="D7" s="32">
        <v>36.47012248735139</v>
      </c>
      <c r="E7" s="31">
        <v>36.63179328513993</v>
      </c>
      <c r="F7" s="31">
        <v>36.79346408292845</v>
      </c>
    </row>
    <row r="8" spans="1:6" x14ac:dyDescent="0.25">
      <c r="A8" s="30">
        <v>0.106154</v>
      </c>
      <c r="B8" s="31">
        <v>31.488075642930223</v>
      </c>
      <c r="C8" s="31">
        <v>31.628652710040758</v>
      </c>
      <c r="D8" s="31">
        <v>31.769229777151285</v>
      </c>
      <c r="E8" s="31">
        <v>31.90980684426183</v>
      </c>
      <c r="F8" s="31">
        <v>32.05038391137235</v>
      </c>
    </row>
    <row r="9" spans="1:6" x14ac:dyDescent="0.25">
      <c r="A9" s="30">
        <v>0.116154</v>
      </c>
      <c r="B9" s="31">
        <v>27.633339394728903</v>
      </c>
      <c r="C9" s="31">
        <v>27.756714718465904</v>
      </c>
      <c r="D9" s="31">
        <v>27.880090042202898</v>
      </c>
      <c r="E9" s="31">
        <v>28.00346536593991</v>
      </c>
      <c r="F9" s="31">
        <v>28.1268406896769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4754000000</v>
      </c>
      <c r="C5" s="18">
        <v>4335000000</v>
      </c>
      <c r="D5" s="18">
        <v>4035000000</v>
      </c>
      <c r="E5" s="18">
        <v>4755000000</v>
      </c>
      <c r="F5" s="8" t="s">
        <v>84</v>
      </c>
    </row>
    <row r="6" spans="1:6" x14ac:dyDescent="0.25">
      <c r="A6" t="s">
        <v>44</v>
      </c>
      <c r="B6" s="18">
        <v>1014000000</v>
      </c>
      <c r="C6" s="18">
        <v>847000000</v>
      </c>
      <c r="D6" s="18">
        <v>657000000</v>
      </c>
      <c r="E6" s="18">
        <v>1034000000</v>
      </c>
      <c r="F6" s="8" t="s">
        <v>85</v>
      </c>
    </row>
    <row r="7" spans="1:6" x14ac:dyDescent="0.25">
      <c r="A7" t="s">
        <v>86</v>
      </c>
      <c r="B7" s="18">
        <v>376000000</v>
      </c>
      <c r="C7" s="18">
        <v>394000000</v>
      </c>
      <c r="D7" s="18">
        <v>403000000</v>
      </c>
      <c r="E7" s="18">
        <v>414000000</v>
      </c>
      <c r="F7" s="8" t="s">
        <v>87</v>
      </c>
    </row>
    <row r="8" spans="1:6" x14ac:dyDescent="0.25">
      <c r="A8" t="s">
        <v>88</v>
      </c>
      <c r="B8" s="18">
        <v>285000000</v>
      </c>
      <c r="C8" s="18">
        <v>200000000</v>
      </c>
      <c r="D8" s="18">
        <v>231000000</v>
      </c>
      <c r="E8" s="18">
        <v>202000000</v>
      </c>
      <c r="F8" s="8" t="s">
        <v>89</v>
      </c>
    </row>
    <row r="9" spans="1:6" x14ac:dyDescent="0.25">
      <c r="A9" t="s">
        <v>90</v>
      </c>
      <c r="B9" s="18">
        <v>-214000000</v>
      </c>
      <c r="C9" s="18">
        <v>-14000000</v>
      </c>
      <c r="D9" s="18">
        <v>43000000</v>
      </c>
      <c r="E9" s="18">
        <v>76000000</v>
      </c>
      <c r="F9" s="8" t="s">
        <v>91</v>
      </c>
    </row>
    <row r="10" spans="1:6" x14ac:dyDescent="0.25">
      <c r="A10" t="s">
        <v>92</v>
      </c>
      <c r="B10" s="18">
        <v>4027000000</v>
      </c>
      <c r="C10" s="18">
        <v>0</v>
      </c>
      <c r="D10" s="18">
        <v>0</v>
      </c>
      <c r="E10" s="18">
        <v>0</v>
      </c>
      <c r="F10" s="8" t="s">
        <v>93</v>
      </c>
    </row>
    <row r="11" spans="1:6" x14ac:dyDescent="0.25">
      <c r="A11" t="s">
        <v>94</v>
      </c>
      <c r="B11" s="18">
        <v>915000000</v>
      </c>
      <c r="C11" s="18">
        <v>166000000</v>
      </c>
      <c r="D11" s="18">
        <v>139000000</v>
      </c>
      <c r="E11" s="18">
        <v>0</v>
      </c>
      <c r="F11" s="8" t="s">
        <v>95</v>
      </c>
    </row>
    <row r="12" spans="1:6" x14ac:dyDescent="0.25">
      <c r="A12" t="s">
        <v>32</v>
      </c>
      <c r="B12" s="34">
        <v>209800000</v>
      </c>
      <c r="C12" s="34">
        <v>0</v>
      </c>
      <c r="D12" s="34">
        <v>0</v>
      </c>
      <c r="E12" s="34">
        <v>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2026-09-19T00:06:37Z</dcterms:modified>
</cp:coreProperties>
</file>