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<sst xmlns="http://schemas.openxmlformats.org/spreadsheetml/2006/main" count="111" uniqueCount="99">
  <si>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QUALCOMM Incorporated (QCOM)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</si>
  <si>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</si>
  <si>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</si>
  <si>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</si>
  <si>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</si>
  <si>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</si>
  <si>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</si>
  <si>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</si>
  <si>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</si>
  <si>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</si>
  <si>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</si>
  <si>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</si>
  <si>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</si>
  <si>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</si>
  <si>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</si>
  <si>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</si>
  <si>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</si>
  <si>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</si>
  <si>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</si>
  <si>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</si>
  <si>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</si>
  <si>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</si>
  <si>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</si>
  <si>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</si>
  <si>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</si>
  <si>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</si>
  <si>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</si>
  <si>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</si>
  <si>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</si>
  <si>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</si>
  <si>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2025-09-30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</si>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</sst>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0.0006330832838727929</v>
      </c>
    </row>
    <row r="7" spans="1:2" x14ac:dyDescent="0.25">
      <c r="A7" t="s">
        <v>5</v>
      </c>
      <c r="B7" s="6">
        <v>0.2858344813568252</v>
      </c>
    </row>
    <row r="8" spans="1:2" x14ac:dyDescent="0.25">
      <c r="A8" t="s">
        <v>6</v>
      </c>
      <c r="B8" s="6">
        <v>0.07800827262004387</v>
      </c>
    </row>
    <row r="9" spans="1:2" x14ac:dyDescent="0.25">
      <c r="A9" t="s">
        <v>7</v>
      </c>
      <c r="B9" s="6">
        <v>0.04258215328071392</v>
      </c>
    </row>
    <row r="10" spans="1:2" x14ac:dyDescent="0.25">
      <c r="A10" t="s">
        <v>8</v>
      </c>
      <c r="B10" s="6">
        <v>0.03632304029855568</v>
      </c>
    </row>
    <row r="11" spans="1:2" x14ac:dyDescent="0.25">
      <c r="A11" t="s">
        <v>9</v>
      </c>
      <c r="B11" s="6">
        <v>-0.0777903043968433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13.894806936839096</v>
      </c>
    </row>
    <row r="14" spans="1:3" x14ac:dyDescent="0.25">
      <c r="A14" t="s">
        <v>12</v>
      </c>
      <c r="B14" s="6">
        <v>0.2741776824216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1.45493</v>
      </c>
      <c r="C19" s="8" t="s">
        <v>19</v>
      </c>
    </row>
    <row r="20" spans="1:2" x14ac:dyDescent="0.25">
      <c r="A20" t="s">
        <v>20</v>
      </c>
      <c r="B20" s="10">
        <f>B17+B19*B18</f>
        <v>0.13000115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189815717888</v>
      </c>
    </row>
    <row r="23" spans="1:2" x14ac:dyDescent="0.25">
      <c r="A23" t="s">
        <v>24</v>
      </c>
      <c r="B23" s="11">
        <v>14811000000</v>
      </c>
    </row>
    <row r="24" spans="1:2" x14ac:dyDescent="0.25">
      <c r="A24" t="s">
        <v>25</v>
      </c>
      <c r="B24" s="10">
        <f>B22/(B22+B23)</f>
        <v>0.9276194225618836</v>
      </c>
    </row>
    <row r="25" spans="1:2" x14ac:dyDescent="0.25">
      <c r="A25" t="s">
        <v>26</v>
      </c>
      <c r="B25" s="10">
        <f>1-B24</f>
        <v>0.07238057743811643</v>
      </c>
    </row>
    <row r="26" spans="1:2" x14ac:dyDescent="0.25">
      <c r="A26" t="s">
        <v>27</v>
      </c>
      <c r="B26" s="12">
        <f>B24*B20+B25*B21*(1-B8)</f>
        <v>0.12392697169055479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44284000000</v>
      </c>
      <c r="C29" s="8" t="s">
        <v>30</v>
      </c>
    </row>
    <row r="30" spans="1:2" x14ac:dyDescent="0.25">
      <c r="A30" t="s">
        <v>31</v>
      </c>
      <c r="B30" s="11">
        <v>4656000000</v>
      </c>
    </row>
    <row r="31" spans="1:2" x14ac:dyDescent="0.25">
      <c r="A31" t="s">
        <v>32</v>
      </c>
      <c r="B31" s="13">
        <v>1105000000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0.0006330832838727929</v>
      </c>
      <c r="C5" s="10">
        <f>Assumptions!B6</f>
        <v>0.0006330832838727929</v>
      </c>
      <c r="D5" s="10">
        <f>Assumptions!B6</f>
        <v>0.0006330832838727929</v>
      </c>
      <c r="E5" s="10">
        <f>Assumptions!B6</f>
        <v>0.0006330832838727929</v>
      </c>
      <c r="F5" s="10">
        <f>Assumptions!B6</f>
        <v>0.0006330832838727929</v>
      </c>
    </row>
    <row r="6" spans="1:6" x14ac:dyDescent="0.25">
      <c r="A6" t="s">
        <v>43</v>
      </c>
      <c r="B6" s="18">
        <f>Assumptions!B29*(1+B5)</f>
        <v>44312035460.14302</v>
      </c>
      <c r="C6" s="18">
        <f>B6*(1+C5)</f>
        <v>44340088669.067215</v>
      </c>
      <c r="D6" s="18">
        <f>C6*(1+D5)</f>
        <v>44368159638.00904</v>
      </c>
      <c r="E6" s="18">
        <f>D6*(1+E5)</f>
        <v>44396248378.21207</v>
      </c>
      <c r="F6" s="18">
        <f>E6*(1+F5)</f>
        <v>44424354900.92698</v>
      </c>
    </row>
    <row r="7" spans="1:6" x14ac:dyDescent="0.25">
      <c r="A7" t="s">
        <v>5</v>
      </c>
      <c r="B7" s="10">
        <f>Assumptions!B7</f>
        <v>0.2858344813568252</v>
      </c>
      <c r="C7" s="10">
        <f>Assumptions!B7</f>
        <v>0.2858344813568252</v>
      </c>
      <c r="D7" s="10">
        <f>Assumptions!B7</f>
        <v>0.2858344813568252</v>
      </c>
      <c r="E7" s="10">
        <f>Assumptions!B7</f>
        <v>0.2858344813568252</v>
      </c>
      <c r="F7" s="10">
        <f>Assumptions!B7</f>
        <v>0.2858344813568252</v>
      </c>
    </row>
    <row r="8" spans="1:6" x14ac:dyDescent="0.25">
      <c r="A8" t="s">
        <v>44</v>
      </c>
      <c r="B8" s="18">
        <f>B6*B7</f>
        <v>12665907673.615229</v>
      </c>
      <c r="C8" s="18">
        <f>C6*C7</f>
        <v>12673926248.03847</v>
      </c>
      <c r="D8" s="18">
        <f>D6*D7</f>
        <v>12681949898.88714</v>
      </c>
      <c r="E8" s="18">
        <f>E6*E7</f>
        <v>12689978629.375038</v>
      </c>
      <c r="F8" s="18">
        <f>F6*F7</f>
        <v>12698012442.717999</v>
      </c>
    </row>
    <row r="9" spans="1:6" x14ac:dyDescent="0.25">
      <c r="A9" t="s">
        <v>45</v>
      </c>
      <c r="B9" s="18">
        <f>B8*(1-Assumptions!B8)</f>
        <v>11677862094.831547</v>
      </c>
      <c r="C9" s="18">
        <f>C8*(1-Assumptions!B8)</f>
        <v>11685255154.115154</v>
      </c>
      <c r="D9" s="18">
        <f>D8*(1-Assumptions!B8)</f>
        <v>11692652893.821014</v>
      </c>
      <c r="E9" s="18">
        <f>E8*(1-Assumptions!B8)</f>
        <v>11700055316.91222</v>
      </c>
      <c r="F9" s="18">
        <f>F8*(1-Assumptions!B8)</f>
        <v>11707462426.353745</v>
      </c>
    </row>
    <row r="10" spans="1:6" x14ac:dyDescent="0.25">
      <c r="A10" t="s">
        <v>46</v>
      </c>
      <c r="B10" s="18">
        <f>B6*Assumptions!B9</f>
        <v>1886901886.1442409</v>
      </c>
      <c r="C10" s="18">
        <f>C6*Assumptions!B9</f>
        <v>1888096452.1866667</v>
      </c>
      <c r="D10" s="18">
        <f>D6*Assumptions!B9</f>
        <v>1889291774.4888856</v>
      </c>
      <c r="E10" s="18">
        <f>E6*Assumptions!B9</f>
        <v>1890487853.529673</v>
      </c>
      <c r="F10" s="18">
        <f>F6*Assumptions!B9</f>
        <v>1891684689.7881074</v>
      </c>
    </row>
    <row r="11" spans="1:6" x14ac:dyDescent="0.25">
      <c r="A11" t="s">
        <v>47</v>
      </c>
      <c r="B11" s="18">
        <f>-B6*Assumptions!B10</f>
        <v>-1609547849.7298033</v>
      </c>
      <c r="C11" s="18">
        <f>-C6*Assumptions!B10</f>
        <v>-1610566827.5680606</v>
      </c>
      <c r="D11" s="18">
        <f>-D6*Assumptions!B10</f>
        <v>-1611586450.504154</v>
      </c>
      <c r="E11" s="18">
        <f>-E6*Assumptions!B10</f>
        <v>-1612606718.946484</v>
      </c>
      <c r="F11" s="18">
        <f>-F6*Assumptions!B10</f>
        <v>-1613627633.3037102</v>
      </c>
    </row>
    <row r="12" spans="1:6" x14ac:dyDescent="0.25">
      <c r="A12" t="s">
        <v>48</v>
      </c>
      <c r="B12" s="18">
        <f>-(B6-Assumptions!B29)*Assumptions!B11</f>
        <v>2180886.978431143</v>
      </c>
      <c r="C12" s="18">
        <f>-(C6-B6)*Assumptions!B11</f>
        <v>2182267.6615213184</v>
      </c>
      <c r="D12" s="18">
        <f>-(D6-C6)*Assumptions!B11</f>
        <v>2183649.218698968</v>
      </c>
      <c r="E12" s="18">
        <f>-(E6-D6)*Assumptions!B11</f>
        <v>2185031.6505172285</v>
      </c>
      <c r="F12" s="18">
        <f>-(F6-E6)*Assumptions!B11</f>
        <v>2186414.9575298275</v>
      </c>
    </row>
    <row r="13" spans="1:6" x14ac:dyDescent="0.25">
      <c r="A13" s="19" t="s">
        <v>49</v>
      </c>
      <c r="B13" s="20">
        <f>B9+B10+B11+B12</f>
        <v>11957397018.224417</v>
      </c>
      <c r="C13" s="20">
        <f>C9+C10+C11+C12</f>
        <v>11964967046.395283</v>
      </c>
      <c r="D13" s="20">
        <f>D9+D10+D11+D12</f>
        <v>11972541867.024445</v>
      </c>
      <c r="E13" s="20">
        <f>E9+E10+E11+E12</f>
        <v>11980121483.145926</v>
      </c>
      <c r="F13" s="20">
        <f>F9+F10+F11+F12</f>
        <v>11987705897.79567</v>
      </c>
    </row>
    <row r="14" spans="1:6" x14ac:dyDescent="0.25">
      <c r="A14" t="s">
        <v>50</v>
      </c>
      <c r="B14" s="21">
        <f>1/(1+Assumptions!$B$26)^(1-0.5*Assumptions!$B$32)</f>
        <v>0.9432589904982839</v>
      </c>
      <c r="C14" s="21">
        <f>1/(1+Assumptions!$B$26)^(2-0.5*Assumptions!$B$32)</f>
        <v>0.8392529179004227</v>
      </c>
      <c r="D14" s="21">
        <f>1/(1+Assumptions!$B$26)^(3-0.5*Assumptions!$B$32)</f>
        <v>0.7467148124740349</v>
      </c>
      <c r="E14" s="21">
        <f>1/(1+Assumptions!$B$26)^(4-0.5*Assumptions!$B$32)</f>
        <v>0.6643801877544265</v>
      </c>
      <c r="F14" s="21">
        <f>1/(1+Assumptions!$B$26)^(5-0.5*Assumptions!$B$32)</f>
        <v>0.5911239826864365</v>
      </c>
    </row>
    <row r="15" spans="1:6" x14ac:dyDescent="0.25">
      <c r="A15" s="19" t="s">
        <v>51</v>
      </c>
      <c r="B15" s="20">
        <f>B13*B14</f>
        <v>11278922240.397552</v>
      </c>
      <c r="C15" s="20">
        <f>C13*C14</f>
        <v>10041633506.269644</v>
      </c>
      <c r="D15" s="20">
        <f>D13*D14</f>
        <v>8940074355.072691</v>
      </c>
      <c r="E15" s="20">
        <f>E13*E14</f>
        <v>7959355360.293329</v>
      </c>
      <c r="F15" s="20">
        <f>F13*F14</f>
        <v>7086220453.57866</v>
      </c>
    </row>
    <row r="17" spans="1:2" x14ac:dyDescent="0.25">
      <c r="A17" s="22" t="s">
        <v>52</v>
      </c>
      <c r="B17" s="23">
        <f>SUM(B15:F15)</f>
        <v>45306205915.61188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11987705897.79567</v>
      </c>
    </row>
    <row r="5" spans="1:2" x14ac:dyDescent="0.25">
      <c r="A5" t="s">
        <v>56</v>
      </c>
      <c r="B5" s="18">
        <f>IF(Assumptions!$B$33=0,B4,B4-Forecast!F11-Forecast!F10-Forecast!F12)</f>
        <v>11707462426.353745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0.09118174673880923</v>
      </c>
    </row>
    <row r="7" spans="1:2" x14ac:dyDescent="0.25">
      <c r="A7" t="s">
        <v>58</v>
      </c>
      <c r="B7" s="18">
        <f>-MAX(Forecast!F9,0)*B6</f>
        <v>-1067506873.9139122</v>
      </c>
    </row>
    <row r="8" spans="1:2" x14ac:dyDescent="0.25">
      <c r="A8" t="s">
        <v>59</v>
      </c>
      <c r="B8" s="18">
        <f>IF(OR(Assumptions!$B$33=0,Assumptions!B12&lt;=0),B5,MAX(B5+B7,0))</f>
        <v>10639955552.439833</v>
      </c>
    </row>
    <row r="9" spans="1:2" x14ac:dyDescent="0.25">
      <c r="A9" t="s">
        <v>60</v>
      </c>
      <c r="B9" s="18">
        <f>B8*(1+Assumptions!B12)/(Assumptions!B26-Assumptions!B12)</f>
        <v>110242477404.08789</v>
      </c>
    </row>
    <row r="10" spans="1:2" x14ac:dyDescent="0.25">
      <c r="A10" t="s">
        <v>61</v>
      </c>
      <c r="B10" s="18">
        <f>B9/(1+Assumptions!B26)^(5-0.5*Assumptions!B32)</f>
        <v>65166972304.32392</v>
      </c>
    </row>
    <row r="11" spans="1:2" x14ac:dyDescent="0.25">
      <c r="A11" t="s">
        <v>62</v>
      </c>
      <c r="B11" s="18">
        <f>Forecast!B17+B10</f>
        <v>110473178219.93579</v>
      </c>
    </row>
    <row r="12" spans="1:2" x14ac:dyDescent="0.25">
      <c r="A12" t="s">
        <v>63</v>
      </c>
      <c r="B12" s="18">
        <f>-Assumptions!B30</f>
        <v>-4656000000</v>
      </c>
    </row>
    <row r="13" spans="1:2" x14ac:dyDescent="0.25">
      <c r="A13" t="s">
        <v>64</v>
      </c>
      <c r="B13" s="18">
        <f>B11+B12</f>
        <v>105817178219.93579</v>
      </c>
    </row>
    <row r="14" spans="1:2" x14ac:dyDescent="0.25">
      <c r="A14" s="19" t="s">
        <v>65</v>
      </c>
      <c r="B14" s="24">
        <f>B13/Assumptions!B31</f>
        <v>95.76215223523602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14589697132.506105</v>
      </c>
    </row>
    <row r="18" spans="1:2" x14ac:dyDescent="0.25">
      <c r="A18" t="s">
        <v>60</v>
      </c>
      <c r="B18" s="18">
        <f>B17*Assumptions!B13</f>
        <v>202721024923.1273</v>
      </c>
    </row>
    <row r="19" spans="1:2" x14ac:dyDescent="0.25">
      <c r="A19" t="s">
        <v>61</v>
      </c>
      <c r="B19" s="18">
        <f>B18/(1+Assumptions!B26)^(5-0.5*Assumptions!B32)</f>
        <v>119833259626.83536</v>
      </c>
    </row>
    <row r="20" spans="1:2" x14ac:dyDescent="0.25">
      <c r="A20" t="s">
        <v>62</v>
      </c>
      <c r="B20" s="18">
        <f>Forecast!B17+B19</f>
        <v>165139465542.44724</v>
      </c>
    </row>
    <row r="21" spans="1:2" x14ac:dyDescent="0.25">
      <c r="A21" t="s">
        <v>63</v>
      </c>
      <c r="B21" s="18">
        <f>-Assumptions!B30</f>
        <v>-4656000000</v>
      </c>
    </row>
    <row r="22" spans="1:2" x14ac:dyDescent="0.25">
      <c r="A22" t="s">
        <v>64</v>
      </c>
      <c r="B22" s="18">
        <f>B20+B21</f>
        <v>160483465542.44724</v>
      </c>
    </row>
    <row r="23" spans="1:2" x14ac:dyDescent="0.25">
      <c r="A23" s="19" t="s">
        <v>65</v>
      </c>
      <c r="B23" s="25">
        <f>B22/Assumptions!B31</f>
        <v>145.23390546827804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177.72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95.76215223523602</v>
      </c>
    </row>
    <row r="29" spans="1:2" x14ac:dyDescent="0.25">
      <c r="A29" s="19" t="s">
        <v>73</v>
      </c>
      <c r="B29" s="12">
        <f>B28/B26-1</f>
        <v>-0.46116277157756014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0.103927</v>
      </c>
      <c r="B5" s="31">
        <v>111.76588662094639</v>
      </c>
      <c r="C5" s="31">
        <v>115.00788753874886</v>
      </c>
      <c r="D5" s="31">
        <v>118.64495939000575</v>
      </c>
      <c r="E5" s="31">
        <v>122.75726319845421</v>
      </c>
      <c r="F5" s="31">
        <v>127.4482196752506</v>
      </c>
    </row>
    <row r="6" spans="1:6" x14ac:dyDescent="0.25">
      <c r="A6" s="30">
        <v>0.113927</v>
      </c>
      <c r="B6" s="31">
        <v>100.86635182583098</v>
      </c>
      <c r="C6" s="31">
        <v>103.26945380095798</v>
      </c>
      <c r="D6" s="31">
        <v>105.92941832981694</v>
      </c>
      <c r="E6" s="31">
        <v>108.89215362199455</v>
      </c>
      <c r="F6" s="31">
        <v>112.21520096817434</v>
      </c>
    </row>
    <row r="7" spans="1:6" x14ac:dyDescent="0.25">
      <c r="A7" s="30">
        <v>0.123927</v>
      </c>
      <c r="B7" s="31">
        <v>91.95396277331882</v>
      </c>
      <c r="C7" s="31">
        <v>93.7719327422572</v>
      </c>
      <c r="D7" s="32">
        <v>95.7621263309991</v>
      </c>
      <c r="E7" s="31">
        <v>97.95204739144063</v>
      </c>
      <c r="F7" s="31">
        <v>100.37538549002959</v>
      </c>
    </row>
    <row r="8" spans="1:6" x14ac:dyDescent="0.25">
      <c r="A8" s="30">
        <v>0.133927</v>
      </c>
      <c r="B8" s="31">
        <v>84.52806394860718</v>
      </c>
      <c r="C8" s="31">
        <v>85.92602938236367</v>
      </c>
      <c r="D8" s="31">
        <v>87.44225890100886</v>
      </c>
      <c r="E8" s="31">
        <v>89.09382180581511</v>
      </c>
      <c r="F8" s="31">
        <v>90.9012382863405</v>
      </c>
    </row>
    <row r="9" spans="1:6" x14ac:dyDescent="0.25">
      <c r="A9" s="30">
        <v>0.143927</v>
      </c>
      <c r="B9" s="31">
        <v>78.2432954010419</v>
      </c>
      <c r="C9" s="31">
        <v>79.33261124238255</v>
      </c>
      <c r="D9" s="31">
        <v>80.50465156265709</v>
      </c>
      <c r="E9" s="31">
        <v>81.77030813628258</v>
      </c>
      <c r="F9" s="31">
        <v>83.1424725677305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44284000000</v>
      </c>
      <c r="C5" s="18">
        <v>38962000000</v>
      </c>
      <c r="D5" s="18">
        <v>35820000000</v>
      </c>
      <c r="E5" s="18">
        <v>44200000000</v>
      </c>
      <c r="F5" s="8" t="s">
        <v>84</v>
      </c>
    </row>
    <row r="6" spans="1:6" x14ac:dyDescent="0.25">
      <c r="A6" t="s">
        <v>44</v>
      </c>
      <c r="B6" s="18">
        <v>12394000000</v>
      </c>
      <c r="C6" s="18">
        <v>10253000000</v>
      </c>
      <c r="D6" s="18">
        <v>8650000000</v>
      </c>
      <c r="E6" s="18">
        <v>15860000000</v>
      </c>
      <c r="F6" s="8" t="s">
        <v>85</v>
      </c>
    </row>
    <row r="7" spans="1:6" x14ac:dyDescent="0.25">
      <c r="A7" t="s">
        <v>86</v>
      </c>
      <c r="B7" s="18">
        <v>1602000000</v>
      </c>
      <c r="C7" s="18">
        <v>1706000000</v>
      </c>
      <c r="D7" s="18">
        <v>1809000000</v>
      </c>
      <c r="E7" s="18">
        <v>1762000000</v>
      </c>
      <c r="F7" s="8" t="s">
        <v>87</v>
      </c>
    </row>
    <row r="8" spans="1:6" x14ac:dyDescent="0.25">
      <c r="A8" t="s">
        <v>88</v>
      </c>
      <c r="B8" s="18">
        <v>1192000000</v>
      </c>
      <c r="C8" s="18">
        <v>1041000000</v>
      </c>
      <c r="D8" s="18">
        <v>1450000000</v>
      </c>
      <c r="E8" s="18">
        <v>2262000000</v>
      </c>
      <c r="F8" s="8" t="s">
        <v>89</v>
      </c>
    </row>
    <row r="9" spans="1:6" x14ac:dyDescent="0.25">
      <c r="A9" t="s">
        <v>90</v>
      </c>
      <c r="B9" s="18">
        <v>-414000000</v>
      </c>
      <c r="C9" s="18">
        <v>-1223000000</v>
      </c>
      <c r="D9" s="18">
        <v>-1148000000</v>
      </c>
      <c r="E9" s="18">
        <v>7800000000</v>
      </c>
      <c r="F9" s="8" t="s">
        <v>91</v>
      </c>
    </row>
    <row r="10" spans="1:6" x14ac:dyDescent="0.25">
      <c r="A10" t="s">
        <v>92</v>
      </c>
      <c r="B10" s="18">
        <v>14811000000</v>
      </c>
      <c r="C10" s="18">
        <v>14634000000</v>
      </c>
      <c r="D10" s="18">
        <v>15398000000</v>
      </c>
      <c r="E10" s="18">
        <v>15482000000</v>
      </c>
      <c r="F10" s="8" t="s">
        <v>93</v>
      </c>
    </row>
    <row r="11" spans="1:6" x14ac:dyDescent="0.25">
      <c r="A11" t="s">
        <v>94</v>
      </c>
      <c r="B11" s="18">
        <v>10155000000</v>
      </c>
      <c r="C11" s="18">
        <v>13300000000</v>
      </c>
      <c r="D11" s="18">
        <v>11324000000</v>
      </c>
      <c r="E11" s="18">
        <v>6382000000</v>
      </c>
      <c r="F11" s="8" t="s">
        <v>95</v>
      </c>
    </row>
    <row r="12" spans="1:6" x14ac:dyDescent="0.25">
      <c r="A12" t="s">
        <v>32</v>
      </c>
      <c r="B12" s="34">
        <v>1105000000</v>
      </c>
      <c r="C12" s="34">
        <v>1130000000</v>
      </c>
      <c r="D12" s="34">
        <v>1126000000</v>
      </c>
      <c r="E12" s="34">
        <v>1137000000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2026-09-19T01:03:07Z</dcterms:modified>
</cp:coreProperties>
</file>