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<sst xmlns="http://schemas.openxmlformats.org/spreadsheetml/2006/main" count="114" uniqueCount="102">
  <si>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Restaurant Brands International Inc. (QSR.TO)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</si>
  <si>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</si>
  <si>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</si>
  <si>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</si>
  <si>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</si>
  <si>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</si>
  <si>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</si>
  <si>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</si>
  <si>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</si>
  <si>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</si>
  <si>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</si>
  <si>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</si>
  <si>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</si>
  <si>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</si>
  <si>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</si>
  <si>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</si>
  <si>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</si>
  <si>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</si>
  <si>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</si>
  <si>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</si>
  <si>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</si>
  <si>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</si>
  <si>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</si>
  <si>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</si>
  <si>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</si>
  <si>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</si>
  <si>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</si>
  <si>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</si>
  <si>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</si>
  <si>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</si>
  <si>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</si>
  <si>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</si>
  <si>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</si>
  <si>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</si>
  <si>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</si>
  <si>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</si>
  <si>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</si>
  <si>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</si>
  <si>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</si>
  <si>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</si>
  <si>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</si>
  <si>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</si>
  <si>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</si>
  <si>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</si>
  <si>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</si>
  <si>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</si>
  <si>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</si>
  <si>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</si>
  <si>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</si>
  <si>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</si>
  <si>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</si>
  <si>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</si>
  <si>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</si>
  <si>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</si>
  <si>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</si>
  <si>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</si>
  <si>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</si>
  <si>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</si>
  <si>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</si>
  <si>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</si>
  <si>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</si>
  <si>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</si>
  <si>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</si>
  <si>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</si>
  <si>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</si>
  <si>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</si>
  <si>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</si>
  <si>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</si>
  <si>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</si>
  <si>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</si>
  <si>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USD to CAD</t>
  </si>
  <si>
    <t>USD/CAD at 1.3982</t>
  </si>
  <si>
    <t>Value per share (CAD)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</si>
  <si>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</si>
  <si>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</si>
  <si>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</si>
  <si>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</si>
  <si>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</si>
  <si>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</si>
  <si>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</si>
  <si>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</si>
  <si>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</si>
  <si>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</si>
  <si>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</si>
  <si>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</si>
  <si>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</si>
  <si>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</si>
  <si>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</si>
  <si>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</si>
  <si>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</si>
  <si>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</si>
  <si>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</si>
  <si>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</si>
  <si>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</si>
  <si>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</si>
  <si>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</si>
  <si>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</si>
  <si>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</si>
  <si>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CAD. Modelled in USD, converted at the end.</t>
  </si>
  <si>
    <t>Note: Risk-free rate is an assumption: CAD assumption - no free live source available for this market.</t>
  </si>
  <si>
    <t>Current EV/EBITDA of 21.9x sits outside a defensible 3-20x band, so the exit multiple is capped at 20.0x. A multiple that far out usually means EBITDA is the wrong denominator for this business.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</si>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</sst>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0.13192119047142237</v>
      </c>
    </row>
    <row r="7" spans="1:2" x14ac:dyDescent="0.25">
      <c r="A7" t="s">
        <v>5</v>
      </c>
      <c r="B7" s="6">
        <v>0.2869823955131103</v>
      </c>
    </row>
    <row r="8" spans="1:2" x14ac:dyDescent="0.25">
      <c r="A8" t="s">
        <v>6</v>
      </c>
      <c r="B8" s="6">
        <v>0.2440166218262081</v>
      </c>
    </row>
    <row r="9" spans="1:2" x14ac:dyDescent="0.25">
      <c r="A9" t="s">
        <v>7</v>
      </c>
      <c r="B9" s="6">
        <v>0.02993013500275729</v>
      </c>
    </row>
    <row r="10" spans="1:2" x14ac:dyDescent="0.25">
      <c r="A10" t="s">
        <v>8</v>
      </c>
      <c r="B10" s="6">
        <v>0.02111582949605326</v>
      </c>
    </row>
    <row r="11" spans="1:2" x14ac:dyDescent="0.25">
      <c r="A11" t="s">
        <v>9</v>
      </c>
      <c r="B11" s="6">
        <v>0.06614785992217899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0.10202422433107358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0.6877800000000001</v>
      </c>
      <c r="C19" s="8" t="s">
        <v>19</v>
      </c>
    </row>
    <row r="20" spans="1:2" x14ac:dyDescent="0.25">
      <c r="A20" t="s">
        <v>20</v>
      </c>
      <c r="B20" s="10">
        <f>B17+B19*B18</f>
        <v>0.0708279</v>
      </c>
    </row>
    <row r="21" spans="1:3" x14ac:dyDescent="0.25">
      <c r="A21" t="s">
        <v>21</v>
      </c>
      <c r="B21" s="6">
        <v>0.033</v>
      </c>
      <c r="C21" s="8" t="s">
        <v>22</v>
      </c>
    </row>
    <row r="22" spans="1:2" x14ac:dyDescent="0.25">
      <c r="A22" t="s">
        <v>23</v>
      </c>
      <c r="B22" s="11">
        <v>46750228480</v>
      </c>
    </row>
    <row r="23" spans="1:2" x14ac:dyDescent="0.25">
      <c r="A23" t="s">
        <v>24</v>
      </c>
      <c r="B23" s="11">
        <v>15704000000</v>
      </c>
    </row>
    <row r="24" spans="1:2" x14ac:dyDescent="0.25">
      <c r="A24" t="s">
        <v>25</v>
      </c>
      <c r="B24" s="10">
        <f>B22/(B22+B23)</f>
        <v>0.7485518533780469</v>
      </c>
    </row>
    <row r="25" spans="1:2" x14ac:dyDescent="0.25">
      <c r="A25" t="s">
        <v>26</v>
      </c>
      <c r="B25" s="10">
        <f>1-B24</f>
        <v>0.25144814662195314</v>
      </c>
    </row>
    <row r="26" spans="1:2" x14ac:dyDescent="0.25">
      <c r="A26" t="s">
        <v>27</v>
      </c>
      <c r="B26" s="12">
        <f>B24*B20+B25*B21*(1-B8)</f>
        <v>0.059291346253395466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9434000000</v>
      </c>
      <c r="C29" s="8" t="s">
        <v>30</v>
      </c>
    </row>
    <row r="30" spans="1:2" x14ac:dyDescent="0.25">
      <c r="A30" t="s">
        <v>31</v>
      </c>
      <c r="B30" s="11">
        <v>14541000000</v>
      </c>
    </row>
    <row r="31" spans="1:2" x14ac:dyDescent="0.25">
      <c r="A31" t="s">
        <v>32</v>
      </c>
      <c r="B31" s="13">
        <v>457000000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0.13192119047142237</v>
      </c>
      <c r="C5" s="10">
        <f>Assumptions!B6</f>
        <v>0.13192119047142237</v>
      </c>
      <c r="D5" s="10">
        <f>Assumptions!B6</f>
        <v>0.13192119047142237</v>
      </c>
      <c r="E5" s="10">
        <f>Assumptions!B6</f>
        <v>0.13192119047142237</v>
      </c>
      <c r="F5" s="10">
        <f>Assumptions!B6</f>
        <v>0.13192119047142237</v>
      </c>
    </row>
    <row r="6" spans="1:6" x14ac:dyDescent="0.25">
      <c r="A6" t="s">
        <v>43</v>
      </c>
      <c r="B6" s="18">
        <f>Assumptions!B29*(1+B5)</f>
        <v>10678544510.907398</v>
      </c>
      <c r="C6" s="18">
        <f>B6*(1+C5)</f>
        <v>12087270815.288376</v>
      </c>
      <c r="D6" s="18">
        <f>C6*(1+D5)</f>
        <v>13681837970.791698</v>
      </c>
      <c r="E6" s="18">
        <f>D6*(1+E5)</f>
        <v>15486762323.73565</v>
      </c>
      <c r="F6" s="18">
        <f>E6*(1+F5)</f>
        <v>17529794446.030827</v>
      </c>
    </row>
    <row r="7" spans="1:6" x14ac:dyDescent="0.25">
      <c r="A7" t="s">
        <v>5</v>
      </c>
      <c r="B7" s="10">
        <f>Assumptions!B7</f>
        <v>0.2869823955131103</v>
      </c>
      <c r="C7" s="10">
        <f>Assumptions!B7</f>
        <v>0.2869823955131103</v>
      </c>
      <c r="D7" s="10">
        <f>Assumptions!B7</f>
        <v>0.2869823955131103</v>
      </c>
      <c r="E7" s="10">
        <f>Assumptions!B7</f>
        <v>0.2869823955131103</v>
      </c>
      <c r="F7" s="10">
        <f>Assumptions!B7</f>
        <v>0.2869823955131103</v>
      </c>
    </row>
    <row r="8" spans="1:6" x14ac:dyDescent="0.25">
      <c r="A8" t="s">
        <v>44</v>
      </c>
      <c r="B8" s="18">
        <f>B6*B7</f>
        <v>3064554284.3335795</v>
      </c>
      <c r="C8" s="18">
        <f>C6*C7</f>
        <v>3468833933.7871637</v>
      </c>
      <c r="D8" s="18">
        <f>D6*D7</f>
        <v>3926446635.8800335</v>
      </c>
      <c r="E8" s="18">
        <f>E6*E7</f>
        <v>4444428150.407839</v>
      </c>
      <c r="F8" s="18">
        <f>F6*F7</f>
        <v>5030742402.974342</v>
      </c>
    </row>
    <row r="9" spans="1:6" x14ac:dyDescent="0.25">
      <c r="A9" t="s">
        <v>45</v>
      </c>
      <c r="B9" s="18">
        <f>B8*(1-Assumptions!B8)</f>
        <v>2316752100.467467</v>
      </c>
      <c r="C9" s="18">
        <f>C8*(1-Assumptions!B8)</f>
        <v>2622380795.5883036</v>
      </c>
      <c r="D9" s="18">
        <f>D8*(1-Assumptions!B8)</f>
        <v>2968328392.0117083</v>
      </c>
      <c r="E9" s="18">
        <f>E8*(1-Assumptions!B8)</f>
        <v>3359913807.196016</v>
      </c>
      <c r="F9" s="18">
        <f>F8*(1-Assumptions!B8)</f>
        <v>3803157636.5226827</v>
      </c>
    </row>
    <row r="10" spans="1:6" x14ac:dyDescent="0.25">
      <c r="A10" t="s">
        <v>46</v>
      </c>
      <c r="B10" s="18">
        <f>B6*Assumptions!B9</f>
        <v>319610278.84441125</v>
      </c>
      <c r="C10" s="18">
        <f>C6*Assumptions!B9</f>
        <v>361773647.31646925</v>
      </c>
      <c r="D10" s="18">
        <f>D6*Assumptions!B9</f>
        <v>409499257.5516464</v>
      </c>
      <c r="E10" s="18">
        <f>E6*Assumptions!B9</f>
        <v>463520887.1050232</v>
      </c>
      <c r="F10" s="18">
        <f>F6*Assumptions!B9</f>
        <v>524669114.3402876</v>
      </c>
    </row>
    <row r="11" spans="1:6" x14ac:dyDescent="0.25">
      <c r="A11" t="s">
        <v>47</v>
      </c>
      <c r="B11" s="18">
        <f>-B6*Assumptions!B10</f>
        <v>-225486325.15833607</v>
      </c>
      <c r="C11" s="18">
        <f>-C6*Assumptions!B10</f>
        <v>-255232749.60825002</v>
      </c>
      <c r="D11" s="18">
        <f>-D6*Assumptions!B10</f>
        <v>-288903357.78386486</v>
      </c>
      <c r="E11" s="18">
        <f>-E6*Assumptions!B10</f>
        <v>-327015832.6739035</v>
      </c>
      <c r="F11" s="18">
        <f>-F6*Assumptions!B10</f>
        <v>-370156150.62324834</v>
      </c>
    </row>
    <row r="12" spans="1:6" x14ac:dyDescent="0.25">
      <c r="A12" t="s">
        <v>48</v>
      </c>
      <c r="B12" s="18">
        <f>-(B6-Assumptions!B29)*Assumptions!B11</f>
        <v>-82323955.97441934</v>
      </c>
      <c r="C12" s="18">
        <f>-(C6-B6)*Assumptions!B11</f>
        <v>-93184230.25088179</v>
      </c>
      <c r="D12" s="18">
        <f>-(D6-C6)*Assumptions!B11</f>
        <v>-105477204.83874118</v>
      </c>
      <c r="E12" s="18">
        <f>-(E6-D6)*Assumptions!B11</f>
        <v>-119391883.268666</v>
      </c>
      <c r="F12" s="18">
        <f>-(F6-E6)*Assumptions!B11</f>
        <v>-135142202.64209345</v>
      </c>
    </row>
    <row r="13" spans="1:6" x14ac:dyDescent="0.25">
      <c r="A13" s="19" t="s">
        <v>49</v>
      </c>
      <c r="B13" s="20">
        <f>B9+B10+B11+B12</f>
        <v>2328552098.179123</v>
      </c>
      <c r="C13" s="20">
        <f>C9+C10+C11+C12</f>
        <v>2635737463.045641</v>
      </c>
      <c r="D13" s="20">
        <f>D9+D10+D11+D12</f>
        <v>2983447086.940748</v>
      </c>
      <c r="E13" s="20">
        <f>E9+E10+E11+E12</f>
        <v>3377026978.35847</v>
      </c>
      <c r="F13" s="20">
        <f>F9+F10+F11+F12</f>
        <v>3822528397.5976286</v>
      </c>
    </row>
    <row r="14" spans="1:6" x14ac:dyDescent="0.25">
      <c r="A14" t="s">
        <v>50</v>
      </c>
      <c r="B14" s="21">
        <f>1/(1+Assumptions!$B$26)^(1-0.5*Assumptions!$B$32)</f>
        <v>0.9716106975828189</v>
      </c>
      <c r="C14" s="21">
        <f>1/(1+Assumptions!$B$26)^(2-0.5*Assumptions!$B$32)</f>
        <v>0.9172270697946378</v>
      </c>
      <c r="D14" s="21">
        <f>1/(1+Assumptions!$B$26)^(3-0.5*Assumptions!$B$32)</f>
        <v>0.8658874378977753</v>
      </c>
      <c r="E14" s="21">
        <f>1/(1+Assumptions!$B$26)^(4-0.5*Assumptions!$B$32)</f>
        <v>0.8174214213684744</v>
      </c>
      <c r="F14" s="21">
        <f>1/(1+Assumptions!$B$26)^(5-0.5*Assumptions!$B$32)</f>
        <v>0.7716681763328002</v>
      </c>
    </row>
    <row r="15" spans="1:6" x14ac:dyDescent="0.25">
      <c r="A15" s="19" t="s">
        <v>51</v>
      </c>
      <c r="B15" s="20">
        <f>B13*B14</f>
        <v>2262446128.469754</v>
      </c>
      <c r="C15" s="20">
        <f>C13*C14</f>
        <v>2417569749.9773054</v>
      </c>
      <c r="D15" s="20">
        <f>D13*D14</f>
        <v>2583329354.214706</v>
      </c>
      <c r="E15" s="20">
        <f>E13*E14</f>
        <v>2760454192.6494646</v>
      </c>
      <c r="F15" s="20">
        <f>F13*F14</f>
        <v>2949723517.554503</v>
      </c>
    </row>
    <row r="17" spans="1:2" x14ac:dyDescent="0.25">
      <c r="A17" s="22" t="s">
        <v>52</v>
      </c>
      <c r="B17" s="23">
        <f>SUM(B15:F15)</f>
        <v>12973522942.865732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3822528397.5976286</v>
      </c>
    </row>
    <row r="5" spans="1:2" x14ac:dyDescent="0.25">
      <c r="A5" t="s">
        <v>56</v>
      </c>
      <c r="B5" s="18">
        <f>IF(Assumptions!$B$33=0,B4,B4-Forecast!F11-Forecast!F10-Forecast!F12)</f>
        <v>3803157636.5226827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0.2450398438597659</v>
      </c>
    </row>
    <row r="7" spans="1:2" x14ac:dyDescent="0.25">
      <c r="A7" t="s">
        <v>58</v>
      </c>
      <c r="B7" s="18">
        <f>-MAX(Forecast!F9,0)*B6</f>
        <v>-931925153.4275945</v>
      </c>
    </row>
    <row r="8" spans="1:2" x14ac:dyDescent="0.25">
      <c r="A8" t="s">
        <v>59</v>
      </c>
      <c r="B8" s="18">
        <f>IF(OR(Assumptions!$B$33=0,Assumptions!B12&lt;=0),B5,MAX(B5+B7,0))</f>
        <v>2871232483.095088</v>
      </c>
    </row>
    <row r="9" spans="1:2" x14ac:dyDescent="0.25">
      <c r="A9" t="s">
        <v>60</v>
      </c>
      <c r="B9" s="18">
        <f>B8*(1+Assumptions!B12)/(Assumptions!B26-Assumptions!B12)</f>
        <v>85823789868.88138</v>
      </c>
    </row>
    <row r="10" spans="1:2" x14ac:dyDescent="0.25">
      <c r="A10" t="s">
        <v>61</v>
      </c>
      <c r="B10" s="18">
        <f>B9/(1+Assumptions!B26)^(5-0.5*Assumptions!B32)</f>
        <v>66227487414.08914</v>
      </c>
    </row>
    <row r="11" spans="1:2" x14ac:dyDescent="0.25">
      <c r="A11" t="s">
        <v>62</v>
      </c>
      <c r="B11" s="18">
        <f>Forecast!B17+B10</f>
        <v>79201010356.95488</v>
      </c>
    </row>
    <row r="12" spans="1:2" x14ac:dyDescent="0.25">
      <c r="A12" t="s">
        <v>63</v>
      </c>
      <c r="B12" s="18">
        <f>-Assumptions!B30</f>
        <v>-14541000000</v>
      </c>
    </row>
    <row r="13" spans="1:2" x14ac:dyDescent="0.25">
      <c r="A13" t="s">
        <v>64</v>
      </c>
      <c r="B13" s="18">
        <f>B11+B12</f>
        <v>64660010356.95488</v>
      </c>
    </row>
    <row r="14" spans="1:2" x14ac:dyDescent="0.25">
      <c r="A14" s="19" t="s">
        <v>65</v>
      </c>
      <c r="B14" s="24">
        <f>B13/Assumptions!B31</f>
        <v>141.48798765198003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5555411517.31463</v>
      </c>
    </row>
    <row r="18" spans="1:2" x14ac:dyDescent="0.25">
      <c r="A18" t="s">
        <v>60</v>
      </c>
      <c r="B18" s="18">
        <f>B17*Assumptions!B13</f>
        <v>111108230346.29259</v>
      </c>
    </row>
    <row r="19" spans="1:2" x14ac:dyDescent="0.25">
      <c r="A19" t="s">
        <v>61</v>
      </c>
      <c r="B19" s="18">
        <f>B18/(1+Assumptions!B26)^(5-0.5*Assumptions!B32)</f>
        <v>85738685486.88829</v>
      </c>
    </row>
    <row r="20" spans="1:2" x14ac:dyDescent="0.25">
      <c r="A20" t="s">
        <v>62</v>
      </c>
      <c r="B20" s="18">
        <f>Forecast!B17+B19</f>
        <v>98712208429.75403</v>
      </c>
    </row>
    <row r="21" spans="1:2" x14ac:dyDescent="0.25">
      <c r="A21" t="s">
        <v>63</v>
      </c>
      <c r="B21" s="18">
        <f>-Assumptions!B30</f>
        <v>-14541000000</v>
      </c>
    </row>
    <row r="22" spans="1:2" x14ac:dyDescent="0.25">
      <c r="A22" t="s">
        <v>64</v>
      </c>
      <c r="B22" s="18">
        <f>B20+B21</f>
        <v>84171208429.75403</v>
      </c>
    </row>
    <row r="23" spans="1:2" x14ac:dyDescent="0.25">
      <c r="A23" s="19" t="s">
        <v>65</v>
      </c>
      <c r="B23" s="25">
        <f>B22/Assumptions!B31</f>
        <v>184.18207533863026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102.05</v>
      </c>
    </row>
    <row r="27" spans="1:3" x14ac:dyDescent="0.25">
      <c r="A27" t="s">
        <v>70</v>
      </c>
      <c r="B27" s="27">
        <v>1.3982</v>
      </c>
      <c r="C27" s="8" t="s">
        <v>71</v>
      </c>
    </row>
    <row r="28" spans="1:2" x14ac:dyDescent="0.25">
      <c r="A28" t="s">
        <v>72</v>
      </c>
      <c r="B28" s="28">
        <f>B14*B27</f>
        <v>197.8285043349985</v>
      </c>
    </row>
    <row r="29" spans="1:2" x14ac:dyDescent="0.25">
      <c r="A29" s="19" t="s">
        <v>73</v>
      </c>
      <c r="B29" s="12">
        <f>B28/B26-1</f>
        <v>0.9385448734443755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0.039291</v>
      </c>
      <c r="B5" s="31">
        <v>247.42551463778554</v>
      </c>
      <c r="C5" s="31">
        <v>295.4787307739383</v>
      </c>
      <c r="D5" s="31">
        <v>376.9168102262611</v>
      </c>
      <c r="E5" s="31">
        <v>545.6384667761073</v>
      </c>
      <c r="F5" s="31">
        <v>1106.7599102726622</v>
      </c>
    </row>
    <row r="6" spans="1:6" x14ac:dyDescent="0.25">
      <c r="A6" s="30">
        <v>0.049291</v>
      </c>
      <c r="B6" s="31">
        <v>166.49774485177792</v>
      </c>
      <c r="C6" s="31">
        <v>184.91995700316812</v>
      </c>
      <c r="D6" s="31">
        <v>210.79092253723144</v>
      </c>
      <c r="E6" s="31">
        <v>249.90252890096926</v>
      </c>
      <c r="F6" s="31">
        <v>316.1523068791493</v>
      </c>
    </row>
    <row r="7" spans="1:6" x14ac:dyDescent="0.25">
      <c r="A7" s="30">
        <v>0.059291</v>
      </c>
      <c r="B7" s="31">
        <v>122.0998776347102</v>
      </c>
      <c r="C7" s="31">
        <v>130.60110207107473</v>
      </c>
      <c r="D7" s="32">
        <v>141.48968855370603</v>
      </c>
      <c r="E7" s="31">
        <v>155.98821161723936</v>
      </c>
      <c r="F7" s="31">
        <v>176.32585279860322</v>
      </c>
    </row>
    <row r="8" spans="1:6" x14ac:dyDescent="0.25">
      <c r="A8" s="30">
        <v>0.069291</v>
      </c>
      <c r="B8" s="31">
        <v>94.04735657908363</v>
      </c>
      <c r="C8" s="31">
        <v>98.2950061637204</v>
      </c>
      <c r="D8" s="31">
        <v>103.43357218239717</v>
      </c>
      <c r="E8" s="31">
        <v>109.80317696619747</v>
      </c>
      <c r="F8" s="31">
        <v>117.94231695666141</v>
      </c>
    </row>
    <row r="9" spans="1:6" x14ac:dyDescent="0.25">
      <c r="A9" s="30">
        <v>0.079291</v>
      </c>
      <c r="B9" s="31">
        <v>74.71379552999227</v>
      </c>
      <c r="C9" s="31">
        <v>76.86533498314562</v>
      </c>
      <c r="D9" s="31">
        <v>79.35988233835553</v>
      </c>
      <c r="E9" s="31">
        <v>82.30182011029714</v>
      </c>
      <c r="F9" s="31">
        <v>85.84266567836977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9434000000</v>
      </c>
      <c r="C5" s="18">
        <v>8406000000</v>
      </c>
      <c r="D5" s="18">
        <v>7022000000</v>
      </c>
      <c r="E5" s="18">
        <v>6505000000</v>
      </c>
      <c r="F5" s="8" t="s">
        <v>84</v>
      </c>
    </row>
    <row r="6" spans="1:6" x14ac:dyDescent="0.25">
      <c r="A6" t="s">
        <v>44</v>
      </c>
      <c r="B6" s="18">
        <v>2493000000</v>
      </c>
      <c r="C6" s="18">
        <v>2324000000</v>
      </c>
      <c r="D6" s="18">
        <v>2080000000</v>
      </c>
      <c r="E6" s="18">
        <v>2023000000</v>
      </c>
      <c r="F6" s="8" t="s">
        <v>85</v>
      </c>
    </row>
    <row r="7" spans="1:6" x14ac:dyDescent="0.25">
      <c r="A7" t="s">
        <v>86</v>
      </c>
      <c r="B7" s="18">
        <v>301000000</v>
      </c>
      <c r="C7" s="18">
        <v>264000000</v>
      </c>
      <c r="D7" s="18">
        <v>191000000</v>
      </c>
      <c r="E7" s="18">
        <v>190000000</v>
      </c>
      <c r="F7" s="8" t="s">
        <v>87</v>
      </c>
    </row>
    <row r="8" spans="1:6" x14ac:dyDescent="0.25">
      <c r="A8" t="s">
        <v>88</v>
      </c>
      <c r="B8" s="18">
        <v>265000000</v>
      </c>
      <c r="C8" s="18">
        <v>201000000</v>
      </c>
      <c r="D8" s="18">
        <v>120000000</v>
      </c>
      <c r="E8" s="18">
        <v>100000000</v>
      </c>
      <c r="F8" s="8" t="s">
        <v>89</v>
      </c>
    </row>
    <row r="9" spans="1:6" x14ac:dyDescent="0.25">
      <c r="A9" t="s">
        <v>90</v>
      </c>
      <c r="B9" s="18">
        <v>68000000</v>
      </c>
      <c r="C9" s="18">
        <v>71000000</v>
      </c>
      <c r="D9" s="18">
        <v>237000000</v>
      </c>
      <c r="E9" s="18">
        <v>310000000</v>
      </c>
      <c r="F9" s="8" t="s">
        <v>91</v>
      </c>
    </row>
    <row r="10" spans="1:6" x14ac:dyDescent="0.25">
      <c r="A10" t="s">
        <v>92</v>
      </c>
      <c r="B10" s="18">
        <v>15704000000</v>
      </c>
      <c r="C10" s="18">
        <v>15956000000</v>
      </c>
      <c r="D10" s="18">
        <v>14515000000</v>
      </c>
      <c r="E10" s="18">
        <v>14491000000</v>
      </c>
      <c r="F10" s="8" t="s">
        <v>93</v>
      </c>
    </row>
    <row r="11" spans="1:6" x14ac:dyDescent="0.25">
      <c r="A11" t="s">
        <v>94</v>
      </c>
      <c r="B11" s="18">
        <v>1163000000</v>
      </c>
      <c r="C11" s="18">
        <v>1334000000</v>
      </c>
      <c r="D11" s="18">
        <v>1139000000</v>
      </c>
      <c r="E11" s="18">
        <v>1178000000</v>
      </c>
      <c r="F11" s="8" t="s">
        <v>95</v>
      </c>
    </row>
    <row r="12" spans="1:6" x14ac:dyDescent="0.25">
      <c r="A12" t="s">
        <v>32</v>
      </c>
      <c r="B12" s="34">
        <v>457000000</v>
      </c>
      <c r="C12" s="34">
        <v>454000000</v>
      </c>
      <c r="D12" s="34">
        <v>456000000</v>
      </c>
      <c r="E12" s="34">
        <v>455000000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2026-09-19T00:07:44Z</dcterms:modified>
</cp:coreProperties>
</file>