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<sst xmlns="http://schemas.openxmlformats.org/spreadsheetml/2006/main" count="112" uniqueCount="100">
  <si>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Regency Centers Corporation (REG)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</si>
  <si>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</si>
  <si>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</si>
  <si>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</si>
  <si>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</si>
  <si>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</si>
  <si>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</si>
  <si>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</si>
  <si>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</si>
  <si>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</si>
  <si>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</si>
  <si>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</si>
  <si>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</si>
  <si>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</si>
  <si>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</si>
  <si>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</si>
  <si>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</si>
  <si>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</si>
  <si>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</si>
  <si>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</si>
  <si>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</si>
  <si>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</si>
  <si>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</si>
  <si>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</si>
  <si>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</si>
  <si>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</si>
  <si>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</si>
  <si>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</si>
  <si>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</si>
  <si>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</si>
  <si>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</si>
  <si>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</si>
  <si>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</si>
  <si>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</si>
  <si>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</si>
  <si>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</si>
  <si>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</si>
  <si>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</si>
  <si>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</si>
  <si>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</si>
  <si>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</si>
  <si>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</si>
  <si>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</si>
  <si>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</si>
  <si>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</si>
  <si>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</si>
  <si>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</si>
  <si>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</si>
  <si>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</si>
  <si>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</si>
  <si>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</si>
  <si>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</si>
  <si>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</si>
  <si>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</si>
  <si>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</si>
  <si>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</si>
  <si>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</si>
  <si>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</si>
  <si>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</si>
  <si>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</si>
  <si>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</si>
  <si>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</si>
  <si>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</si>
  <si>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</si>
  <si>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</si>
  <si>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</si>
  <si>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</si>
  <si>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</si>
  <si>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</si>
  <si>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</si>
  <si>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</si>
  <si>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</si>
  <si>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</si>
  <si>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</si>
  <si>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</si>
  <si>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</si>
  <si>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</si>
  <si>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</si>
  <si>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</si>
  <si>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</si>
  <si>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</si>
  <si>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</si>
  <si>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</si>
  <si>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</si>
  <si>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</si>
  <si>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</si>
  <si>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</si>
  <si>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</si>
  <si>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</si>
  <si>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</si>
  <si>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</si>
  <si>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</si>
  <si>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</si>
  <si>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</si>
  <si>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</si>
  <si>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</si>
  <si>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</si>
  <si>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</si>
  <si>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0.00% of revenue, which is too low to be the company's real investment - property trusts and similar structures invest through lines that are not reported as capex. Capex has been set to 26.49%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</si>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</sst>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0.08270360067960159</v>
      </c>
    </row>
    <row r="7" spans="1:2" x14ac:dyDescent="0.25">
      <c r="A7" t="s">
        <v>5</v>
      </c>
      <c r="B7" s="6">
        <v>0.36714564882726064</v>
      </c>
    </row>
    <row r="8" spans="1:2" x14ac:dyDescent="0.25">
      <c r="A8" t="s">
        <v>6</v>
      </c>
      <c r="B8" s="6">
        <v>0</v>
      </c>
    </row>
    <row r="9" spans="1:2" x14ac:dyDescent="0.25">
      <c r="A9" t="s">
        <v>7</v>
      </c>
      <c r="B9" s="6">
        <v>0.24765962633273236</v>
      </c>
    </row>
    <row r="10" spans="1:2" x14ac:dyDescent="0.25">
      <c r="A10" t="s">
        <v>8</v>
      </c>
      <c r="B10" s="6">
        <v>0.26494496339035384</v>
      </c>
    </row>
    <row r="11" spans="1:2" x14ac:dyDescent="0.25">
      <c r="A11" t="s">
        <v>9</v>
      </c>
      <c r="B11" s="6">
        <v>0.20363213073844702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19.540002439380462</v>
      </c>
    </row>
    <row r="14" spans="1:3" x14ac:dyDescent="0.25">
      <c r="A14" t="s">
        <v>12</v>
      </c>
      <c r="B14" s="6">
        <v>0.08439717142250347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0.8706900000000001</v>
      </c>
      <c r="C19" s="8" t="s">
        <v>19</v>
      </c>
    </row>
    <row r="20" spans="1:2" x14ac:dyDescent="0.25">
      <c r="A20" t="s">
        <v>20</v>
      </c>
      <c r="B20" s="10">
        <f>B17+B19*B18</f>
        <v>0.09786795000000001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13638639616</v>
      </c>
    </row>
    <row r="23" spans="1:2" x14ac:dyDescent="0.25">
      <c r="A23" t="s">
        <v>24</v>
      </c>
      <c r="B23" s="11">
        <v>5338123000</v>
      </c>
    </row>
    <row r="24" spans="1:2" x14ac:dyDescent="0.25">
      <c r="A24" t="s">
        <v>25</v>
      </c>
      <c r="B24" s="10">
        <f>B22/(B22+B23)</f>
        <v>0.7187021249083216</v>
      </c>
    </row>
    <row r="25" spans="1:2" x14ac:dyDescent="0.25">
      <c r="A25" t="s">
        <v>26</v>
      </c>
      <c r="B25" s="10">
        <f>1-B24</f>
        <v>0.28129787509167836</v>
      </c>
    </row>
    <row r="26" spans="1:2" x14ac:dyDescent="0.25">
      <c r="A26" t="s">
        <v>27</v>
      </c>
      <c r="B26" s="12">
        <f>B24*B20+B25*B21*(1-B8)</f>
        <v>0.08439717142250347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1553524000</v>
      </c>
      <c r="C29" s="8" t="s">
        <v>30</v>
      </c>
    </row>
    <row r="30" spans="1:2" x14ac:dyDescent="0.25">
      <c r="A30" t="s">
        <v>31</v>
      </c>
      <c r="B30" s="11">
        <v>5233466000</v>
      </c>
    </row>
    <row r="31" spans="1:2" x14ac:dyDescent="0.25">
      <c r="A31" t="s">
        <v>32</v>
      </c>
      <c r="B31" s="13">
        <v>182902234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0.08270360067960159</v>
      </c>
      <c r="C5" s="10">
        <f>Assumptions!B6</f>
        <v>0.08270360067960159</v>
      </c>
      <c r="D5" s="10">
        <f>Assumptions!B6</f>
        <v>0.08270360067960159</v>
      </c>
      <c r="E5" s="10">
        <f>Assumptions!B6</f>
        <v>0.08270360067960159</v>
      </c>
      <c r="F5" s="10">
        <f>Assumptions!B6</f>
        <v>0.08270360067960159</v>
      </c>
    </row>
    <row r="6" spans="1:6" x14ac:dyDescent="0.25">
      <c r="A6" t="s">
        <v>43</v>
      </c>
      <c r="B6" s="18">
        <f>Assumptions!B29*(1+B5)</f>
        <v>1682006028.5421774</v>
      </c>
      <c r="C6" s="18">
        <f>B6*(1+C5)</f>
        <v>1821113983.4674122</v>
      </c>
      <c r="D6" s="18">
        <f>C6*(1+D5)</f>
        <v>1971726667.1481397</v>
      </c>
      <c r="E6" s="18">
        <f>D6*(1+E5)</f>
        <v>2134795562.0772812</v>
      </c>
      <c r="F6" s="18">
        <f>E6*(1+F5)</f>
        <v>2311350841.775906</v>
      </c>
    </row>
    <row r="7" spans="1:6" x14ac:dyDescent="0.25">
      <c r="A7" t="s">
        <v>5</v>
      </c>
      <c r="B7" s="10">
        <f>Assumptions!B7</f>
        <v>0.36714564882726064</v>
      </c>
      <c r="C7" s="10">
        <f>Assumptions!B7</f>
        <v>0.36714564882726064</v>
      </c>
      <c r="D7" s="10">
        <f>Assumptions!B7</f>
        <v>0.36714564882726064</v>
      </c>
      <c r="E7" s="10">
        <f>Assumptions!B7</f>
        <v>0.36714564882726064</v>
      </c>
      <c r="F7" s="10">
        <f>Assumptions!B7</f>
        <v>0.36714564882726064</v>
      </c>
    </row>
    <row r="8" spans="1:6" x14ac:dyDescent="0.25">
      <c r="A8" t="s">
        <v>44</v>
      </c>
      <c r="B8" s="18">
        <f>B6*B7</f>
        <v>617541194.6804817</v>
      </c>
      <c r="C8" s="18">
        <f>C6*C7</f>
        <v>668614075.0485402</v>
      </c>
      <c r="D8" s="18">
        <f>D6*D7</f>
        <v>723910866.520116</v>
      </c>
      <c r="E8" s="18">
        <f>E6*E7</f>
        <v>783780901.75242</v>
      </c>
      <c r="F8" s="18">
        <f>F6*F7</f>
        <v>848602404.47125</v>
      </c>
    </row>
    <row r="9" spans="1:6" x14ac:dyDescent="0.25">
      <c r="A9" t="s">
        <v>45</v>
      </c>
      <c r="B9" s="18">
        <f>B8*(1-Assumptions!B8)</f>
        <v>617541194.6804817</v>
      </c>
      <c r="C9" s="18">
        <f>C8*(1-Assumptions!B8)</f>
        <v>668614075.0485402</v>
      </c>
      <c r="D9" s="18">
        <f>D8*(1-Assumptions!B8)</f>
        <v>723910866.520116</v>
      </c>
      <c r="E9" s="18">
        <f>E8*(1-Assumptions!B8)</f>
        <v>783780901.75242</v>
      </c>
      <c r="F9" s="18">
        <f>F8*(1-Assumptions!B8)</f>
        <v>848602404.47125</v>
      </c>
    </row>
    <row r="10" spans="1:6" x14ac:dyDescent="0.25">
      <c r="A10" t="s">
        <v>46</v>
      </c>
      <c r="B10" s="18">
        <f>B6*Assumptions!B9</f>
        <v>416564984.51815885</v>
      </c>
      <c r="C10" s="18">
        <f>C6*Assumptions!B9</f>
        <v>451016408.65485305</v>
      </c>
      <c r="D10" s="18">
        <f>D6*Assumptions!B9</f>
        <v>488317089.61619204</v>
      </c>
      <c r="E10" s="18">
        <f>E6*Assumptions!B9</f>
        <v>528702671.2008348</v>
      </c>
      <c r="F10" s="18">
        <f>F6*Assumptions!B9</f>
        <v>572428285.7980673</v>
      </c>
    </row>
    <row r="11" spans="1:6" x14ac:dyDescent="0.25">
      <c r="A11" t="s">
        <v>47</v>
      </c>
      <c r="B11" s="18">
        <f>-B6*Assumptions!B10</f>
        <v>-445639025.6544617</v>
      </c>
      <c r="C11" s="18">
        <f>-C6*Assumptions!B10</f>
        <v>-482494977.67943496</v>
      </c>
      <c r="D11" s="18">
        <f>-D6*Assumptions!B10</f>
        <v>-522399049.6433483</v>
      </c>
      <c r="E11" s="18">
        <f>-E6*Assumptions!B10</f>
        <v>-565603332.0404551</v>
      </c>
      <c r="F11" s="18">
        <f>-F6*Assumptions!B10</f>
        <v>-612380764.1565809</v>
      </c>
    </row>
    <row r="12" spans="1:6" x14ac:dyDescent="0.25">
      <c r="A12" t="s">
        <v>48</v>
      </c>
      <c r="B12" s="18">
        <f>-(B6-Assumptions!B29)*Assumptions!B11</f>
        <v>-26163069.233641557</v>
      </c>
      <c r="C12" s="18">
        <f>-(C6-B6)*Assumptions!B11</f>
        <v>-28326849.264093406</v>
      </c>
      <c r="D12" s="18">
        <f>-(D6-C6)*Assumptions!B11</f>
        <v>-30669581.694142263</v>
      </c>
      <c r="E12" s="18">
        <f>-(E6-D6)*Assumptions!B11</f>
        <v>-33206066.531585027</v>
      </c>
      <c r="F12" s="18">
        <f>-(F6-E6)*Assumptions!B11</f>
        <v>-35952327.79815346</v>
      </c>
    </row>
    <row r="13" spans="1:6" x14ac:dyDescent="0.25">
      <c r="A13" s="19" t="s">
        <v>49</v>
      </c>
      <c r="B13" s="20">
        <f>B9+B10+B11+B12</f>
        <v>562304084.3105375</v>
      </c>
      <c r="C13" s="20">
        <f>C9+C10+C11+C12</f>
        <v>608808656.7598648</v>
      </c>
      <c r="D13" s="20">
        <f>D9+D10+D11+D12</f>
        <v>659159324.7988175</v>
      </c>
      <c r="E13" s="20">
        <f>E9+E10+E11+E12</f>
        <v>713674174.3812146</v>
      </c>
      <c r="F13" s="20">
        <f>F9+F10+F11+F12</f>
        <v>772697598.3145831</v>
      </c>
    </row>
    <row r="14" spans="1:6" x14ac:dyDescent="0.25">
      <c r="A14" t="s">
        <v>50</v>
      </c>
      <c r="B14" s="21">
        <f>1/(1+Assumptions!$B$26)^(1-0.5*Assumptions!$B$32)</f>
        <v>0.9602975303342521</v>
      </c>
      <c r="C14" s="21">
        <f>1/(1+Assumptions!$B$26)^(2-0.5*Assumptions!$B$32)</f>
        <v>0.8855588668444622</v>
      </c>
      <c r="D14" s="21">
        <f>1/(1+Assumptions!$B$26)^(3-0.5*Assumptions!$B$32)</f>
        <v>0.816637012878587</v>
      </c>
      <c r="E14" s="21">
        <f>1/(1+Assumptions!$B$26)^(4-0.5*Assumptions!$B$32)</f>
        <v>0.7530792539852619</v>
      </c>
      <c r="F14" s="21">
        <f>1/(1+Assumptions!$B$26)^(5-0.5*Assumptions!$B$32)</f>
        <v>0.6944681098691715</v>
      </c>
    </row>
    <row r="15" spans="1:6" x14ac:dyDescent="0.25">
      <c r="A15" s="19" t="s">
        <v>51</v>
      </c>
      <c r="B15" s="20">
        <f>B13*B14</f>
        <v>539979223.4602722</v>
      </c>
      <c r="C15" s="20">
        <f>C13*C14</f>
        <v>539135904.205365</v>
      </c>
      <c r="D15" s="20">
        <f>D13*D14</f>
        <v>538293902.0147727</v>
      </c>
      <c r="E15" s="20">
        <f>E13*E14</f>
        <v>537453214.8315527</v>
      </c>
      <c r="F15" s="20">
        <f>F13*F14</f>
        <v>536613840.6019768</v>
      </c>
    </row>
    <row r="17" spans="1:2" x14ac:dyDescent="0.25">
      <c r="A17" s="22" t="s">
        <v>52</v>
      </c>
      <c r="B17" s="23">
        <f>SUM(B15:F15)</f>
        <v>2691476085.1139393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772697598.3145831</v>
      </c>
    </row>
    <row r="5" spans="1:2" x14ac:dyDescent="0.25">
      <c r="A5" t="s">
        <v>56</v>
      </c>
      <c r="B5" s="18">
        <f>IF(Assumptions!$B$33=0,B4,B4-Forecast!F11-Forecast!F10-Forecast!F12)</f>
        <v>848602404.47125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0.2962184582566953</v>
      </c>
    </row>
    <row r="7" spans="1:2" x14ac:dyDescent="0.25">
      <c r="A7" t="s">
        <v>58</v>
      </c>
      <c r="B7" s="18">
        <f>-MAX(Forecast!F9,0)*B6</f>
        <v>-251371695.92539823</v>
      </c>
    </row>
    <row r="8" spans="1:2" x14ac:dyDescent="0.25">
      <c r="A8" t="s">
        <v>59</v>
      </c>
      <c r="B8" s="18">
        <f>IF(OR(Assumptions!$B$33=0,Assumptions!B12&lt;=0),B5,MAX(B5+B7,0))</f>
        <v>597230708.5458518</v>
      </c>
    </row>
    <row r="9" spans="1:2" x14ac:dyDescent="0.25">
      <c r="A9" t="s">
        <v>60</v>
      </c>
      <c r="B9" s="18">
        <f>B8*(1+Assumptions!B12)/(Assumptions!B26-Assumptions!B12)</f>
        <v>10306239532.941328</v>
      </c>
    </row>
    <row r="10" spans="1:2" x14ac:dyDescent="0.25">
      <c r="A10" t="s">
        <v>61</v>
      </c>
      <c r="B10" s="18">
        <f>B9/(1+Assumptions!B26)^(5-0.5*Assumptions!B32)</f>
        <v>7157354688.300697</v>
      </c>
    </row>
    <row r="11" spans="1:2" x14ac:dyDescent="0.25">
      <c r="A11" t="s">
        <v>62</v>
      </c>
      <c r="B11" s="18">
        <f>Forecast!B17+B10</f>
        <v>9848830773.414637</v>
      </c>
    </row>
    <row r="12" spans="1:2" x14ac:dyDescent="0.25">
      <c r="A12" t="s">
        <v>63</v>
      </c>
      <c r="B12" s="18">
        <f>-Assumptions!B30</f>
        <v>-5233466000</v>
      </c>
    </row>
    <row r="13" spans="1:2" x14ac:dyDescent="0.25">
      <c r="A13" t="s">
        <v>64</v>
      </c>
      <c r="B13" s="18">
        <f>B11+B12</f>
        <v>4615364773.414637</v>
      </c>
    </row>
    <row r="14" spans="1:2" x14ac:dyDescent="0.25">
      <c r="A14" s="19" t="s">
        <v>65</v>
      </c>
      <c r="B14" s="24">
        <f>B13/Assumptions!B31</f>
        <v>25.23405358413849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1421030690.2693174</v>
      </c>
    </row>
    <row r="18" spans="1:2" x14ac:dyDescent="0.25">
      <c r="A18" t="s">
        <v>60</v>
      </c>
      <c r="B18" s="18">
        <f>B17*Assumptions!B13</f>
        <v>27766943154.296963</v>
      </c>
    </row>
    <row r="19" spans="1:2" x14ac:dyDescent="0.25">
      <c r="A19" t="s">
        <v>61</v>
      </c>
      <c r="B19" s="18">
        <f>B18/(1+Assumptions!B26)^(5-0.5*Assumptions!B32)</f>
        <v>19283256529.209343</v>
      </c>
    </row>
    <row r="20" spans="1:2" x14ac:dyDescent="0.25">
      <c r="A20" t="s">
        <v>62</v>
      </c>
      <c r="B20" s="18">
        <f>Forecast!B17+B19</f>
        <v>21974732614.32328</v>
      </c>
    </row>
    <row r="21" spans="1:2" x14ac:dyDescent="0.25">
      <c r="A21" t="s">
        <v>63</v>
      </c>
      <c r="B21" s="18">
        <f>-Assumptions!B30</f>
        <v>-5233466000</v>
      </c>
    </row>
    <row r="22" spans="1:2" x14ac:dyDescent="0.25">
      <c r="A22" t="s">
        <v>64</v>
      </c>
      <c r="B22" s="18">
        <f>B20+B21</f>
        <v>16741266614.32328</v>
      </c>
    </row>
    <row r="23" spans="1:2" x14ac:dyDescent="0.25">
      <c r="A23" s="19" t="s">
        <v>65</v>
      </c>
      <c r="B23" s="25">
        <f>B22/Assumptions!B31</f>
        <v>91.53123091062562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72.95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25.23405358413849</v>
      </c>
    </row>
    <row r="29" spans="1:2" x14ac:dyDescent="0.25">
      <c r="A29" s="19" t="s">
        <v>73</v>
      </c>
      <c r="B29" s="12">
        <f>B28/B26-1</f>
        <v>-0.6540911091961825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0.064397</v>
      </c>
      <c r="B5" s="31">
        <v>42.03030513602045</v>
      </c>
      <c r="C5" s="31">
        <v>42.30233916159301</v>
      </c>
      <c r="D5" s="31">
        <v>42.57437318716554</v>
      </c>
      <c r="E5" s="31">
        <v>42.8464072127381</v>
      </c>
      <c r="F5" s="31">
        <v>43.11844123831064</v>
      </c>
    </row>
    <row r="6" spans="1:6" x14ac:dyDescent="0.25">
      <c r="A6" s="30">
        <v>0.074397</v>
      </c>
      <c r="B6" s="31">
        <v>32.278057991125834</v>
      </c>
      <c r="C6" s="31">
        <v>32.503823860643664</v>
      </c>
      <c r="D6" s="31">
        <v>32.72958973016147</v>
      </c>
      <c r="E6" s="31">
        <v>32.955355599679294</v>
      </c>
      <c r="F6" s="31">
        <v>33.1811214691971</v>
      </c>
    </row>
    <row r="7" spans="1:6" x14ac:dyDescent="0.25">
      <c r="A7" s="30">
        <v>0.084397</v>
      </c>
      <c r="B7" s="31">
        <v>24.852388750818104</v>
      </c>
      <c r="C7" s="31">
        <v>25.04327773176183</v>
      </c>
      <c r="D7" s="32">
        <v>25.234166712705534</v>
      </c>
      <c r="E7" s="31">
        <v>25.425055693649238</v>
      </c>
      <c r="F7" s="31">
        <v>25.615944674592942</v>
      </c>
    </row>
    <row r="8" spans="1:6" x14ac:dyDescent="0.25">
      <c r="A8" s="30">
        <v>0.094397</v>
      </c>
      <c r="B8" s="31">
        <v>19.013146443198554</v>
      </c>
      <c r="C8" s="31">
        <v>19.17690727570855</v>
      </c>
      <c r="D8" s="31">
        <v>19.34066810821853</v>
      </c>
      <c r="E8" s="31">
        <v>19.504428940728538</v>
      </c>
      <c r="F8" s="31">
        <v>19.668189773238527</v>
      </c>
    </row>
    <row r="9" spans="1:6" x14ac:dyDescent="0.25">
      <c r="A9" s="30">
        <v>0.104397</v>
      </c>
      <c r="B9" s="31">
        <v>14.303813196327454</v>
      </c>
      <c r="C9" s="31">
        <v>14.445949085727085</v>
      </c>
      <c r="D9" s="31">
        <v>14.588084975126716</v>
      </c>
      <c r="E9" s="31">
        <v>14.73022086452635</v>
      </c>
      <c r="F9" s="31">
        <v>14.872356753925981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1553524000</v>
      </c>
      <c r="C5" s="18">
        <v>1453904000</v>
      </c>
      <c r="D5" s="18">
        <v>1322466000</v>
      </c>
      <c r="E5" s="18">
        <v>1224022000</v>
      </c>
      <c r="F5" s="8" t="s">
        <v>84</v>
      </c>
    </row>
    <row r="6" spans="1:6" x14ac:dyDescent="0.25">
      <c r="A6" t="s">
        <v>44</v>
      </c>
      <c r="B6" s="18">
        <v>583065000</v>
      </c>
      <c r="C6" s="18">
        <v>513806000</v>
      </c>
      <c r="D6" s="18">
        <v>468150000</v>
      </c>
      <c r="E6" s="18">
        <v>472313000</v>
      </c>
      <c r="F6" s="8" t="s">
        <v>85</v>
      </c>
    </row>
    <row r="7" spans="1:6" x14ac:dyDescent="0.25">
      <c r="A7" t="s">
        <v>86</v>
      </c>
      <c r="B7" s="18">
        <v>382754000</v>
      </c>
      <c r="C7" s="18">
        <v>372013000</v>
      </c>
      <c r="D7" s="18">
        <v>323152000</v>
      </c>
      <c r="E7" s="18">
        <v>298702000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89</v>
      </c>
    </row>
    <row r="9" spans="1:6" x14ac:dyDescent="0.25">
      <c r="A9" t="s">
        <v>90</v>
      </c>
      <c r="B9" s="18">
        <v>40750000</v>
      </c>
      <c r="C9" s="18">
        <v>26765000</v>
      </c>
      <c r="D9" s="18">
        <v>17196000</v>
      </c>
      <c r="E9" s="18">
        <v>46741000</v>
      </c>
      <c r="F9" s="8" t="s">
        <v>91</v>
      </c>
    </row>
    <row r="10" spans="1:6" x14ac:dyDescent="0.25">
      <c r="A10" t="s">
        <v>92</v>
      </c>
      <c r="B10" s="18">
        <v>5338123000</v>
      </c>
      <c r="C10" s="18">
        <v>5018169000</v>
      </c>
      <c r="D10" s="18">
        <v>4798314000</v>
      </c>
      <c r="E10" s="18">
        <v>4294680000</v>
      </c>
      <c r="F10" s="8" t="s">
        <v>93</v>
      </c>
    </row>
    <row r="11" spans="1:6" x14ac:dyDescent="0.25">
      <c r="A11" t="s">
        <v>94</v>
      </c>
      <c r="B11" s="18">
        <v>104657000</v>
      </c>
      <c r="C11" s="18">
        <v>56283000</v>
      </c>
      <c r="D11" s="18">
        <v>84971000</v>
      </c>
      <c r="E11" s="18">
        <v>66466000</v>
      </c>
      <c r="F11" s="8" t="s">
        <v>95</v>
      </c>
    </row>
    <row r="12" spans="1:6" x14ac:dyDescent="0.25">
      <c r="A12" t="s">
        <v>32</v>
      </c>
      <c r="B12" s="34">
        <v>182902234</v>
      </c>
      <c r="C12" s="34">
        <v>183040000</v>
      </c>
      <c r="D12" s="34">
        <v>176371000</v>
      </c>
      <c r="E12" s="34">
        <v>171791000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2026-09-19T00:06:20Z</dcterms:modified>
</cp:coreProperties>
</file>