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<sst xmlns="http://schemas.openxmlformats.org/spreadsheetml/2006/main" count="70" uniqueCount="67">
  <si>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Regions Financial Corporation (RF)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</si>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</sst>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1.0402</v>
      </c>
    </row>
    <row r="9" spans="1:2" x14ac:dyDescent="0.25">
      <c r="A9" t="s">
        <v>8</v>
      </c>
      <c r="B9" s="8">
        <f>B6+B8*B7</f>
        <v>0.09294046</v>
      </c>
    </row>
    <row r="10" spans="1:2" x14ac:dyDescent="0.25">
      <c r="A10" t="s">
        <v>9</v>
      </c>
      <c r="B10" s="8">
        <f>MEDIAN('Source data'!B9:E9)</f>
        <v>0.12750556792873052</v>
      </c>
    </row>
    <row r="11" spans="1:2" x14ac:dyDescent="0.25">
      <c r="A11" t="s">
        <v>10</v>
      </c>
      <c r="B11" s="8">
        <f>IFERROR(MIN(MAX(MEDIAN('Source data'!B10:E10),0),1),0)</f>
        <v>0.48665696263949537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17674000000</v>
      </c>
    </row>
    <row r="15" spans="1:2" x14ac:dyDescent="0.25">
      <c r="A15" t="s">
        <v>14</v>
      </c>
      <c r="B15" s="10">
        <f>'Source data'!B8</f>
        <v>896000000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0.06545409552091067</v>
      </c>
    </row>
    <row r="18" spans="1:2" x14ac:dyDescent="0.25">
      <c r="A18" t="s">
        <v>17</v>
      </c>
      <c r="B18" s="8">
        <f>MIN(B10,B12)</f>
        <v>0.12750556792873052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0.12750556792873052</v>
      </c>
      <c r="C22" s="8">
        <f>$B$10+($B$18-$B$10)*C21/$B$16</f>
        <v>0.12750556792873052</v>
      </c>
      <c r="D22" s="8">
        <f>$B$10+($B$18-$B$10)*D21/$B$16</f>
        <v>0.12750556792873052</v>
      </c>
      <c r="E22" s="8">
        <f>$B$10+($B$18-$B$10)*E21/$B$16</f>
        <v>0.12750556792873052</v>
      </c>
      <c r="F22" s="8">
        <f>$B$10+($B$18-$B$10)*F21/$B$16</f>
        <v>0.12750556792873052</v>
      </c>
      <c r="G22" s="8">
        <f>$B$10+($B$18-$B$10)*G21/$B$16</f>
        <v>0.12750556792873052</v>
      </c>
      <c r="H22" s="8">
        <f>$B$10+($B$18-$B$10)*H21/$B$16</f>
        <v>0.12750556792873052</v>
      </c>
      <c r="I22" s="8">
        <f>$B$10+($B$18-$B$10)*I21/$B$16</f>
        <v>0.12750556792873052</v>
      </c>
      <c r="J22" s="8">
        <f>$B$10+($B$18-$B$10)*J21/$B$16</f>
        <v>0.12750556792873052</v>
      </c>
      <c r="K22" s="8">
        <f>$B$10+($B$18-$B$10)*K21/$B$16</f>
        <v>0.12750556792873052</v>
      </c>
    </row>
    <row r="23" spans="1:11" x14ac:dyDescent="0.25">
      <c r="A23" t="s">
        <v>31</v>
      </c>
      <c r="B23" s="8">
        <f>$B$17+($B$13-$B$17)*B21/$B$16</f>
        <v>0.0614086859688196</v>
      </c>
      <c r="C23" s="8">
        <f>$B$17+($B$13-$B$17)*C21/$B$16</f>
        <v>0.05736327641672853</v>
      </c>
      <c r="D23" s="8">
        <f>$B$17+($B$13-$B$17)*D21/$B$16</f>
        <v>0.053317866864637464</v>
      </c>
      <c r="E23" s="8">
        <f>$B$17+($B$13-$B$17)*E21/$B$16</f>
        <v>0.0492724573125464</v>
      </c>
      <c r="F23" s="8">
        <f>$B$17+($B$13-$B$17)*F21/$B$16</f>
        <v>0.04522704776045533</v>
      </c>
      <c r="G23" s="8">
        <f>$B$17+($B$13-$B$17)*G21/$B$16</f>
        <v>0.04118163820836426</v>
      </c>
      <c r="H23" s="8">
        <f>$B$17+($B$13-$B$17)*H21/$B$16</f>
        <v>0.0371362286562732</v>
      </c>
      <c r="I23" s="8">
        <f>$B$17+($B$13-$B$17)*I21/$B$16</f>
        <v>0.033090819104182136</v>
      </c>
      <c r="J23" s="8">
        <f>$B$17+($B$13-$B$17)*J21/$B$16</f>
        <v>0.02904540955209107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17674000000</v>
      </c>
      <c r="C24" s="9">
        <f>B24*(1+B23)</f>
        <v>18759337115.81292</v>
      </c>
      <c r="D24" s="9">
        <f>C24*(1+C23)</f>
        <v>19835434156.18189</v>
      </c>
      <c r="E24" s="9">
        <f>D24*(1+D23)</f>
        <v>20893017193.723476</v>
      </c>
      <c r="F24" s="9">
        <f>E24*(1+E23)</f>
        <v>21922467491.531517</v>
      </c>
      <c r="G24" s="9">
        <f>F24*(1+F23)</f>
        <v>22913955975.798042</v>
      </c>
      <c r="H24" s="9">
        <f>G24*(1+G23)</f>
        <v>23857590220.715744</v>
      </c>
      <c r="I24" s="9">
        <f>H24*(1+H23)</f>
        <v>24743571146.33991</v>
      </c>
      <c r="J24" s="9">
        <f>I24*(1+I23)</f>
        <v>25562356183.134903</v>
      </c>
      <c r="K24" s="9">
        <f>J24*(1+J23)</f>
        <v>26304825287.590485</v>
      </c>
    </row>
    <row r="25" spans="1:11" x14ac:dyDescent="0.25">
      <c r="A25" t="s">
        <v>33</v>
      </c>
      <c r="B25" s="9">
        <f>(B22-$B$9)*B24</f>
        <v>610903717.5323832</v>
      </c>
      <c r="C25" s="9">
        <f>(C22-$B$9)*C24</f>
        <v>648418512.0795139</v>
      </c>
      <c r="D25" s="9">
        <f>(D22-$B$9)*D24</f>
        <v>685613922.4216548</v>
      </c>
      <c r="E25" s="9">
        <f>(E22-$B$9)*E24</f>
        <v>722169394.2578744</v>
      </c>
      <c r="F25" s="9">
        <f>(F22-$B$9)*F24</f>
        <v>757752454.9088731</v>
      </c>
      <c r="G25" s="9">
        <f>(G22-$B$9)*G24</f>
        <v>792023361.377639</v>
      </c>
      <c r="H25" s="9">
        <f>(H22-$B$9)*H24</f>
        <v>824640180.8984655</v>
      </c>
      <c r="I25" s="9">
        <f>(I22-$B$9)*I24</f>
        <v>855264207.2154614</v>
      </c>
      <c r="J25" s="9">
        <f>(J22-$B$9)*J24</f>
        <v>883565600.3827099</v>
      </c>
      <c r="K25" s="9">
        <f>(K22-$B$9)*K24</f>
        <v>909229125.111965</v>
      </c>
    </row>
    <row r="26" spans="1:11" x14ac:dyDescent="0.25">
      <c r="A26" t="s">
        <v>34</v>
      </c>
      <c r="B26" s="14">
        <f>1/(1+$B$9)^B21</f>
        <v>0.9149629248788174</v>
      </c>
      <c r="C26" s="14">
        <f>1/(1+$B$9)^C21</f>
        <v>0.8371571539028004</v>
      </c>
      <c r="D26" s="14">
        <f>1/(1+$B$9)^D21</f>
        <v>0.7659677581181326</v>
      </c>
      <c r="E26" s="14">
        <f>1/(1+$B$9)^E21</f>
        <v>0.700832100330637</v>
      </c>
      <c r="F26" s="14">
        <f>1/(1+$B$9)^F21</f>
        <v>0.6412353883674845</v>
      </c>
      <c r="G26" s="14">
        <f>1/(1+$B$9)^G21</f>
        <v>0.586706606476518</v>
      </c>
      <c r="H26" s="14">
        <f>1/(1+$B$9)^H21</f>
        <v>0.5368147927074801</v>
      </c>
      <c r="I26" s="14">
        <f>1/(1+$B$9)^I21</f>
        <v>0.49116563285385206</v>
      </c>
      <c r="J26" s="14">
        <f>1/(1+$B$9)^J21</f>
        <v>0.4493983440359159</v>
      </c>
      <c r="K26" s="14">
        <f>1/(1+$B$9)^K21</f>
        <v>0.4111828232947986</v>
      </c>
    </row>
    <row r="27" spans="1:11" x14ac:dyDescent="0.25">
      <c r="A27" s="15" t="s">
        <v>35</v>
      </c>
      <c r="B27" s="16">
        <f>B25*B26</f>
        <v>558954252.2127723</v>
      </c>
      <c r="C27" s="16">
        <f>C25*C26</f>
        <v>542828196.1103745</v>
      </c>
      <c r="D27" s="16">
        <f>D25*D26</f>
        <v>525158159.0918942</v>
      </c>
      <c r="E27" s="16">
        <f>E25*E26</f>
        <v>506119493.37224996</v>
      </c>
      <c r="F27" s="16">
        <f>F25*F26</f>
        <v>485897689.709906</v>
      </c>
      <c r="G27" s="16">
        <f>G25*G26</f>
        <v>464685338.6039995</v>
      </c>
      <c r="H27" s="16">
        <f>H25*H26</f>
        <v>442679047.76726866</v>
      </c>
      <c r="I27" s="16">
        <f>I25*I26</f>
        <v>420076385.5942302</v>
      </c>
      <c r="J27" s="16">
        <f>J25*J26</f>
        <v>397072917.6590896</v>
      </c>
      <c r="K27" s="16">
        <f>K25*K26</f>
        <v>373859398.68539745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17674000000</v>
      </c>
    </row>
    <row r="31" spans="1:2" x14ac:dyDescent="0.25">
      <c r="A31" t="s">
        <v>38</v>
      </c>
      <c r="B31" s="9">
        <f>SUM(B27:K27)</f>
        <v>4717330878.807182</v>
      </c>
    </row>
    <row r="32" spans="1:2" x14ac:dyDescent="0.25">
      <c r="A32" t="s">
        <v>39</v>
      </c>
      <c r="B32" s="9">
        <f>K24*(1+K23)</f>
        <v>26962445919.780243</v>
      </c>
    </row>
    <row r="33" spans="1:2" x14ac:dyDescent="0.25">
      <c r="A33" t="s">
        <v>40</v>
      </c>
      <c r="B33" s="9">
        <f>(B18-B9)*B32</f>
        <v>931959853.239764</v>
      </c>
    </row>
    <row r="34" spans="1:2" x14ac:dyDescent="0.25">
      <c r="A34" t="s">
        <v>41</v>
      </c>
      <c r="B34" s="9">
        <f>B33/(B9-B13)</f>
        <v>13717302668.244576</v>
      </c>
    </row>
    <row r="35" spans="1:2" x14ac:dyDescent="0.25">
      <c r="A35" t="s">
        <v>42</v>
      </c>
      <c r="B35" s="9">
        <f>B34*K26</f>
        <v>5640319239.118079</v>
      </c>
    </row>
    <row r="36" spans="1:2" x14ac:dyDescent="0.25">
      <c r="A36" s="15" t="s">
        <v>43</v>
      </c>
      <c r="B36" s="16">
        <f>B30+B31+B35</f>
        <v>28031650117.925262</v>
      </c>
    </row>
    <row r="37" spans="1:2" x14ac:dyDescent="0.25">
      <c r="A37" s="15" t="s">
        <v>44</v>
      </c>
      <c r="B37" s="17">
        <f>B36/B15</f>
        <v>31.2853237923273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28.57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31.2853237923273</v>
      </c>
    </row>
    <row r="43" spans="1:2" x14ac:dyDescent="0.25">
      <c r="A43" s="15" t="s">
        <v>48</v>
      </c>
      <c r="B43" s="21">
        <f>B42/B40-1</f>
        <v>0.09504108478569484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2061000000</v>
      </c>
      <c r="C5" s="9">
        <v>1774000000</v>
      </c>
      <c r="D5" s="9">
        <v>1976000000</v>
      </c>
      <c r="E5" s="9">
        <v>2146000000</v>
      </c>
      <c r="F5" s="6" t="s">
        <v>57</v>
      </c>
    </row>
    <row r="6" spans="1:6" x14ac:dyDescent="0.25">
      <c r="A6" t="s">
        <v>37</v>
      </c>
      <c r="B6" s="9">
        <v>17674000000</v>
      </c>
      <c r="C6" s="9">
        <v>16164000000</v>
      </c>
      <c r="D6" s="9">
        <v>15770000000</v>
      </c>
      <c r="E6" s="9">
        <v>14288000000</v>
      </c>
      <c r="F6" s="6" t="s">
        <v>58</v>
      </c>
    </row>
    <row r="7" spans="1:6" x14ac:dyDescent="0.25">
      <c r="A7" t="s">
        <v>59</v>
      </c>
      <c r="B7" s="9">
        <v>1003000000</v>
      </c>
      <c r="C7" s="9">
        <v>994000000</v>
      </c>
      <c r="D7" s="9">
        <v>885000000</v>
      </c>
      <c r="E7" s="9">
        <v>762000000</v>
      </c>
      <c r="F7" s="6" t="s">
        <v>60</v>
      </c>
    </row>
    <row r="8" spans="1:6" x14ac:dyDescent="0.25">
      <c r="A8" t="s">
        <v>14</v>
      </c>
      <c r="B8" s="10">
        <v>896000000</v>
      </c>
      <c r="C8" s="10">
        <v>918000000</v>
      </c>
      <c r="D8" s="10">
        <v>938000000</v>
      </c>
      <c r="E8" s="10">
        <v>942000000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0.12750556792873052</v>
      </c>
      <c r="C9" s="8">
        <f>IF(AND(ISNUMBER(C5),N(D6)&gt;0),C5/D6,"")</f>
        <v>0.11249207355738744</v>
      </c>
      <c r="D9" s="8">
        <f>IF(AND(ISNUMBER(D5),N(E6)&gt;0),D5/E6,"")</f>
        <v>0.13829787234042554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0.48665696263949537</v>
      </c>
      <c r="C10" s="8">
        <f>IF(AND(ISNUMBER(C9),N(C5)&gt;0,ISNUMBER(C7)),C7/C5,"")</f>
        <v>0.560315670800451</v>
      </c>
      <c r="D10" s="8">
        <f>IF(AND(ISNUMBER(D9),N(D5)&gt;0,ISNUMBER(D7)),D7/D5,"")</f>
        <v>0.4478744939271255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