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<sst xmlns="http://schemas.openxmlformats.org/spreadsheetml/2006/main" count="112" uniqueCount="100">
  <si>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Regions Financial Corporation (RF)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</si>
  <si>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</si>
  <si>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</si>
  <si>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</si>
  <si>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</si>
  <si>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</si>
  <si>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</si>
  <si>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</si>
  <si>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</si>
  <si>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</si>
  <si>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</si>
  <si>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</si>
  <si>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</si>
  <si>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</si>
  <si>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</si>
  <si>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</si>
  <si>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</si>
  <si>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</si>
  <si>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</si>
  <si>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</si>
  <si>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</si>
  <si>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</si>
  <si>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36.6%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</si>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</sst>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0.016520184038638863</v>
      </c>
    </row>
    <row r="7" spans="1:2" x14ac:dyDescent="0.25">
      <c r="A7" t="s">
        <v>5</v>
      </c>
      <c r="B7" s="6">
        <v>0.3605808878059816</v>
      </c>
    </row>
    <row r="8" spans="1:2" x14ac:dyDescent="0.25">
      <c r="A8" t="s">
        <v>6</v>
      </c>
      <c r="B8" s="6">
        <v>0.2092244148756237</v>
      </c>
    </row>
    <row r="9" spans="1:2" x14ac:dyDescent="0.25">
      <c r="A9" t="s">
        <v>7</v>
      </c>
      <c r="B9" s="6">
        <v>0.027977487645438094</v>
      </c>
    </row>
    <row r="10" spans="1:2" x14ac:dyDescent="0.25">
      <c r="A10" t="s">
        <v>8</v>
      </c>
      <c r="B10" s="6">
        <v>0.0213794117715653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6.458080056597099</v>
      </c>
    </row>
    <row r="14" spans="1:3" x14ac:dyDescent="0.25">
      <c r="A14" t="s">
        <v>12</v>
      </c>
      <c r="B14" s="6">
        <v>0.10502717902444234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1.0020099999999998</v>
      </c>
      <c r="C19" s="8" t="s">
        <v>19</v>
      </c>
    </row>
    <row r="20" spans="1:2" x14ac:dyDescent="0.25">
      <c r="A20" t="s">
        <v>20</v>
      </c>
      <c r="B20" s="10">
        <f>B17+B19*B18</f>
        <v>0.10509055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24279992320</v>
      </c>
    </row>
    <row r="23" spans="1:2" x14ac:dyDescent="0.25">
      <c r="A23" t="s">
        <v>24</v>
      </c>
      <c r="B23" s="11">
        <v>4884000000</v>
      </c>
    </row>
    <row r="24" spans="1:2" x14ac:dyDescent="0.25">
      <c r="A24" t="s">
        <v>25</v>
      </c>
      <c r="B24" s="10">
        <f>B22/(B22+B23)</f>
        <v>0.8325332160833596</v>
      </c>
    </row>
    <row r="25" spans="1:2" x14ac:dyDescent="0.25">
      <c r="A25" t="s">
        <v>26</v>
      </c>
      <c r="B25" s="10">
        <f>1-B24</f>
        <v>0.16746678391664038</v>
      </c>
    </row>
    <row r="26" spans="1:2" x14ac:dyDescent="0.25">
      <c r="A26" t="s">
        <v>27</v>
      </c>
      <c r="B26" s="12">
        <f>B24*B20+B25*B21*(1-B8)</f>
        <v>0.09675873008142881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7526000000</v>
      </c>
      <c r="C29" s="8" t="s">
        <v>30</v>
      </c>
    </row>
    <row r="30" spans="1:2" x14ac:dyDescent="0.25">
      <c r="A30" t="s">
        <v>31</v>
      </c>
      <c r="B30" s="11">
        <v>-6023000000</v>
      </c>
    </row>
    <row r="31" spans="1:2" x14ac:dyDescent="0.25">
      <c r="A31" t="s">
        <v>32</v>
      </c>
      <c r="B31" s="13">
        <v>896000000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0.016520184038638863</v>
      </c>
      <c r="C5" s="10">
        <f>Assumptions!B6</f>
        <v>0.016520184038638863</v>
      </c>
      <c r="D5" s="10">
        <f>Assumptions!B6</f>
        <v>0.016520184038638863</v>
      </c>
      <c r="E5" s="10">
        <f>Assumptions!B6</f>
        <v>0.016520184038638863</v>
      </c>
      <c r="F5" s="10">
        <f>Assumptions!B6</f>
        <v>0.016520184038638863</v>
      </c>
    </row>
    <row r="6" spans="1:6" x14ac:dyDescent="0.25">
      <c r="A6" t="s">
        <v>43</v>
      </c>
      <c r="B6" s="18">
        <f>Assumptions!B29*(1+B5)</f>
        <v>7650330905.074796</v>
      </c>
      <c r="C6" s="18">
        <f>B6*(1+C5)</f>
        <v>7776715779.583118</v>
      </c>
      <c r="D6" s="18">
        <f>C6*(1+D5)</f>
        <v>7905188555.478019</v>
      </c>
      <c r="E6" s="18">
        <f>D6*(1+E5)</f>
        <v>8035783725.274657</v>
      </c>
      <c r="F6" s="18">
        <f>E6*(1+F5)</f>
        <v>8168536351.310894</v>
      </c>
    </row>
    <row r="7" spans="1:6" x14ac:dyDescent="0.25">
      <c r="A7" t="s">
        <v>5</v>
      </c>
      <c r="B7" s="10">
        <f>Assumptions!B7</f>
        <v>0.3605808878059816</v>
      </c>
      <c r="C7" s="10">
        <f>Assumptions!B7</f>
        <v>0.3605808878059816</v>
      </c>
      <c r="D7" s="10">
        <f>Assumptions!B7</f>
        <v>0.3605808878059816</v>
      </c>
      <c r="E7" s="10">
        <f>Assumptions!B7</f>
        <v>0.3605808878059816</v>
      </c>
      <c r="F7" s="10">
        <f>Assumptions!B7</f>
        <v>0.3605808878059816</v>
      </c>
    </row>
    <row r="8" spans="1:6" x14ac:dyDescent="0.25">
      <c r="A8" t="s">
        <v>44</v>
      </c>
      <c r="B8" s="18">
        <f>B6*B7</f>
        <v>2758563109.7614083</v>
      </c>
      <c r="C8" s="18">
        <f>C6*C7</f>
        <v>2804135080.016867</v>
      </c>
      <c r="D8" s="18">
        <f>D6*D7</f>
        <v>2850459907.6079493</v>
      </c>
      <c r="E8" s="18">
        <f>E6*E7</f>
        <v>2897550029.876394</v>
      </c>
      <c r="F8" s="18">
        <f>F6*F7</f>
        <v>2945418089.6311154</v>
      </c>
    </row>
    <row r="9" spans="1:6" x14ac:dyDescent="0.25">
      <c r="A9" t="s">
        <v>45</v>
      </c>
      <c r="B9" s="18">
        <f>B8*(1-Assumptions!B8)</f>
        <v>2181404357.224097</v>
      </c>
      <c r="C9" s="18">
        <f>C8*(1-Assumptions!B8)</f>
        <v>2217441558.668128</v>
      </c>
      <c r="D9" s="18">
        <f>D8*(1-Assumptions!B8)</f>
        <v>2254074101.3122516</v>
      </c>
      <c r="E9" s="18">
        <f>E8*(1-Assumptions!B8)</f>
        <v>2291311820.3026595</v>
      </c>
      <c r="F9" s="18">
        <f>F8*(1-Assumptions!B8)</f>
        <v>2329164713.263968</v>
      </c>
    </row>
    <row r="10" spans="1:6" x14ac:dyDescent="0.25">
      <c r="A10" t="s">
        <v>46</v>
      </c>
      <c r="B10" s="18">
        <f>B6*Assumptions!B9</f>
        <v>214037038.38024333</v>
      </c>
      <c r="C10" s="18">
        <f>C6*Assumptions!B9</f>
        <v>217572969.6453702</v>
      </c>
      <c r="D10" s="18">
        <f>D6*Assumptions!B9</f>
        <v>221167315.1457449</v>
      </c>
      <c r="E10" s="18">
        <f>E6*Assumptions!B9</f>
        <v>224821039.89528424</v>
      </c>
      <c r="F10" s="18">
        <f>F6*Assumptions!B9</f>
        <v>228535124.8501125</v>
      </c>
    </row>
    <row r="11" spans="1:6" x14ac:dyDescent="0.25">
      <c r="A11" t="s">
        <v>47</v>
      </c>
      <c r="B11" s="18">
        <f>-B6*Assumptions!B10</f>
        <v>-163559574.6083259</v>
      </c>
      <c r="C11" s="18">
        <f>-C6*Assumptions!B10</f>
        <v>-166261608.88213694</v>
      </c>
      <c r="D11" s="18">
        <f>-D6*Assumptions!B10</f>
        <v>-169008281.25943002</v>
      </c>
      <c r="E11" s="18">
        <f>-E6*Assumptions!B10</f>
        <v>-171800329.16988987</v>
      </c>
      <c r="F11" s="18">
        <f>-F6*Assumptions!B10</f>
        <v>-174638502.2256752</v>
      </c>
    </row>
    <row r="12" spans="1:6" x14ac:dyDescent="0.25">
      <c r="A12" t="s">
        <v>48</v>
      </c>
      <c r="B12" s="18">
        <f>-(B6-Assumptions!B29)*Assumptions!B11</f>
        <v>-124330905.07479572</v>
      </c>
      <c r="C12" s="18">
        <f>-(C6-B6)*Assumptions!B11</f>
        <v>-126384874.50832272</v>
      </c>
      <c r="D12" s="18">
        <f>-(D6-C6)*Assumptions!B11</f>
        <v>-128472775.89490032</v>
      </c>
      <c r="E12" s="18">
        <f>-(E6-D6)*Assumptions!B11</f>
        <v>-130595169.79663849</v>
      </c>
      <c r="F12" s="18">
        <f>-(F6-E6)*Assumptions!B11</f>
        <v>-132752626.03623676</v>
      </c>
    </row>
    <row r="13" spans="1:6" x14ac:dyDescent="0.25">
      <c r="A13" s="19" t="s">
        <v>49</v>
      </c>
      <c r="B13" s="20">
        <f>B9+B10+B11+B12</f>
        <v>2107550915.9212184</v>
      </c>
      <c r="C13" s="20">
        <f>C9+C10+C11+C12</f>
        <v>2142368044.9230385</v>
      </c>
      <c r="D13" s="20">
        <f>D9+D10+D11+D12</f>
        <v>2177760359.303666</v>
      </c>
      <c r="E13" s="20">
        <f>E9+E10+E11+E12</f>
        <v>2213737361.2314153</v>
      </c>
      <c r="F13" s="20">
        <f>F9+F10+F11+F12</f>
        <v>2250308709.8521686</v>
      </c>
    </row>
    <row r="14" spans="1:6" x14ac:dyDescent="0.25">
      <c r="A14" t="s">
        <v>50</v>
      </c>
      <c r="B14" s="21">
        <f>1/(1+Assumptions!$B$26)^(1-0.5*Assumptions!$B$32)</f>
        <v>0.954870442035861</v>
      </c>
      <c r="C14" s="21">
        <f>1/(1+Assumptions!$B$26)^(2-0.5*Assumptions!$B$32)</f>
        <v>0.8706294427808811</v>
      </c>
      <c r="D14" s="21">
        <f>1/(1+Assumptions!$B$26)^(3-0.5*Assumptions!$B$32)</f>
        <v>0.7938203899377589</v>
      </c>
      <c r="E14" s="21">
        <f>1/(1+Assumptions!$B$26)^(4-0.5*Assumptions!$B$32)</f>
        <v>0.7237876190680713</v>
      </c>
      <c r="F14" s="21">
        <f>1/(1+Assumptions!$B$26)^(5-0.5*Assumptions!$B$32)</f>
        <v>0.6599333100492701</v>
      </c>
    </row>
    <row r="15" spans="1:6" x14ac:dyDescent="0.25">
      <c r="A15" s="19" t="s">
        <v>51</v>
      </c>
      <c r="B15" s="20">
        <f>B13*B14</f>
        <v>2012438074.6987777</v>
      </c>
      <c r="C15" s="20">
        <f>C13*C14</f>
        <v>1865208697.1829104</v>
      </c>
      <c r="D15" s="20">
        <f>D13*D14</f>
        <v>1728750577.6134303</v>
      </c>
      <c r="E15" s="20">
        <f>E13*E14</f>
        <v>1602275693.927721</v>
      </c>
      <c r="F15" s="20">
        <f>F13*F14</f>
        <v>1485053675.5254443</v>
      </c>
    </row>
    <row r="17" spans="1:2" x14ac:dyDescent="0.25">
      <c r="A17" s="22" t="s">
        <v>52</v>
      </c>
      <c r="B17" s="23">
        <f>SUM(B15:F15)</f>
        <v>8693726718.948284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2250308709.8521686</v>
      </c>
    </row>
    <row r="5" spans="1:2" x14ac:dyDescent="0.25">
      <c r="A5" t="s">
        <v>56</v>
      </c>
      <c r="B5" s="18">
        <f>IF(Assumptions!$B$33=0,B4,B4-Forecast!F11-Forecast!F10-Forecast!F12)</f>
        <v>2329164713.263968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0.2380336236031047</v>
      </c>
    </row>
    <row r="7" spans="1:2" x14ac:dyDescent="0.25">
      <c r="A7" t="s">
        <v>58</v>
      </c>
      <c r="B7" s="18">
        <f>-MAX(Forecast!F9,0)*B6</f>
        <v>-554419516.6667087</v>
      </c>
    </row>
    <row r="8" spans="1:2" x14ac:dyDescent="0.25">
      <c r="A8" t="s">
        <v>59</v>
      </c>
      <c r="B8" s="18">
        <f>IF(OR(Assumptions!$B$33=0,Assumptions!B12&lt;=0),B5,MAX(B5+B7,0))</f>
        <v>1774745196.5972593</v>
      </c>
    </row>
    <row r="9" spans="1:2" x14ac:dyDescent="0.25">
      <c r="A9" t="s">
        <v>60</v>
      </c>
      <c r="B9" s="18">
        <f>B8*(1+Assumptions!B12)/(Assumptions!B26-Assumptions!B12)</f>
        <v>25350418331.65019</v>
      </c>
    </row>
    <row r="10" spans="1:2" x14ac:dyDescent="0.25">
      <c r="A10" t="s">
        <v>61</v>
      </c>
      <c r="B10" s="18">
        <f>B9/(1+Assumptions!B26)^(5-0.5*Assumptions!B32)</f>
        <v>16729585480.739605</v>
      </c>
    </row>
    <row r="11" spans="1:2" x14ac:dyDescent="0.25">
      <c r="A11" t="s">
        <v>62</v>
      </c>
      <c r="B11" s="18">
        <f>Forecast!B17+B10</f>
        <v>25423312199.68789</v>
      </c>
    </row>
    <row r="12" spans="1:2" x14ac:dyDescent="0.25">
      <c r="A12" t="s">
        <v>63</v>
      </c>
      <c r="B12" s="18">
        <f>-Assumptions!B30</f>
        <v>6023000000</v>
      </c>
    </row>
    <row r="13" spans="1:2" x14ac:dyDescent="0.25">
      <c r="A13" t="s">
        <v>64</v>
      </c>
      <c r="B13" s="18">
        <f>B11+B12</f>
        <v>31446312199.68789</v>
      </c>
    </row>
    <row r="14" spans="1:2" x14ac:dyDescent="0.25">
      <c r="A14" s="19" t="s">
        <v>65</v>
      </c>
      <c r="B14" s="24">
        <f>B13/Assumptions!B31</f>
        <v>35.096330580008804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3173953214.481228</v>
      </c>
    </row>
    <row r="18" spans="1:2" x14ac:dyDescent="0.25">
      <c r="A18" t="s">
        <v>60</v>
      </c>
      <c r="B18" s="18">
        <f>B17*Assumptions!B13</f>
        <v>20497643955.013474</v>
      </c>
    </row>
    <row r="19" spans="1:2" x14ac:dyDescent="0.25">
      <c r="A19" t="s">
        <v>61</v>
      </c>
      <c r="B19" s="18">
        <f>B18/(1+Assumptions!B26)^(5-0.5*Assumptions!B32)</f>
        <v>13527078023.443455</v>
      </c>
    </row>
    <row r="20" spans="1:2" x14ac:dyDescent="0.25">
      <c r="A20" t="s">
        <v>62</v>
      </c>
      <c r="B20" s="18">
        <f>Forecast!B17+B19</f>
        <v>22220804742.39174</v>
      </c>
    </row>
    <row r="21" spans="1:2" x14ac:dyDescent="0.25">
      <c r="A21" t="s">
        <v>63</v>
      </c>
      <c r="B21" s="18">
        <f>-Assumptions!B30</f>
        <v>6023000000</v>
      </c>
    </row>
    <row r="22" spans="1:2" x14ac:dyDescent="0.25">
      <c r="A22" t="s">
        <v>64</v>
      </c>
      <c r="B22" s="18">
        <f>B20+B21</f>
        <v>28243804742.39174</v>
      </c>
    </row>
    <row r="23" spans="1:2" x14ac:dyDescent="0.25">
      <c r="A23" s="19" t="s">
        <v>65</v>
      </c>
      <c r="B23" s="25">
        <f>B22/Assumptions!B31</f>
        <v>31.522103507133636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35.096330580008804</v>
      </c>
    </row>
    <row r="29" spans="1:2" x14ac:dyDescent="0.25">
      <c r="A29" s="19" t="s">
        <v>73</v>
      </c>
      <c r="B29" s="12">
        <f>B28/B26-1</f>
        <v>0.23145019578978254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0.076759</v>
      </c>
      <c r="B5" s="31">
        <v>43.11094383866275</v>
      </c>
      <c r="C5" s="31">
        <v>43.97005129740699</v>
      </c>
      <c r="D5" s="31">
        <v>44.9779997888842</v>
      </c>
      <c r="E5" s="31">
        <v>46.18253660219371</v>
      </c>
      <c r="F5" s="31">
        <v>47.654277049663015</v>
      </c>
    </row>
    <row r="6" spans="1:6" x14ac:dyDescent="0.25">
      <c r="A6" s="30">
        <v>0.086759</v>
      </c>
      <c r="B6" s="31">
        <v>38.311468460599066</v>
      </c>
      <c r="C6" s="31">
        <v>38.749272761003816</v>
      </c>
      <c r="D6" s="31">
        <v>39.244185848929696</v>
      </c>
      <c r="E6" s="31">
        <v>39.811300164567996</v>
      </c>
      <c r="F6" s="31">
        <v>40.471539961008745</v>
      </c>
    </row>
    <row r="7" spans="1:6" x14ac:dyDescent="0.25">
      <c r="A7" s="30">
        <v>0.096759</v>
      </c>
      <c r="B7" s="31">
        <v>34.68043115541853</v>
      </c>
      <c r="C7" s="31">
        <v>34.88010999512582</v>
      </c>
      <c r="D7" s="32">
        <v>35.096234062345054</v>
      </c>
      <c r="E7" s="31">
        <v>35.332498415610374</v>
      </c>
      <c r="F7" s="31">
        <v>35.59379471914385</v>
      </c>
    </row>
    <row r="8" spans="1:6" x14ac:dyDescent="0.25">
      <c r="A8" s="30">
        <v>0.106759</v>
      </c>
      <c r="B8" s="31">
        <v>31.878288747958386</v>
      </c>
      <c r="C8" s="31">
        <v>31.95541796436901</v>
      </c>
      <c r="D8" s="31">
        <v>32.032547180779616</v>
      </c>
      <c r="E8" s="31">
        <v>32.10967639719023</v>
      </c>
      <c r="F8" s="31">
        <v>32.18680561360084</v>
      </c>
    </row>
    <row r="9" spans="1:6" x14ac:dyDescent="0.25">
      <c r="A9" s="30">
        <v>0.116759</v>
      </c>
      <c r="B9" s="31">
        <v>29.77310107424752</v>
      </c>
      <c r="C9" s="31">
        <v>29.840826891543728</v>
      </c>
      <c r="D9" s="31">
        <v>29.90855270883993</v>
      </c>
      <c r="E9" s="31">
        <v>29.97627852613614</v>
      </c>
      <c r="F9" s="31">
        <v>30.04400434343235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7526000000</v>
      </c>
      <c r="C5" s="18">
        <v>7083000000</v>
      </c>
      <c r="D5" s="18">
        <v>7576000000</v>
      </c>
      <c r="E5" s="18">
        <v>7165000000</v>
      </c>
      <c r="F5" s="8" t="s">
        <v>84</v>
      </c>
    </row>
    <row r="6" spans="1:6" x14ac:dyDescent="0.25">
      <c r="A6" t="s">
        <v>44</v>
      </c>
      <c r="B6" s="18">
        <v>2743000000</v>
      </c>
      <c r="C6" s="18">
        <v>2354000000</v>
      </c>
      <c r="D6" s="18">
        <v>2607000000</v>
      </c>
      <c r="E6" s="18">
        <v>2876000000</v>
      </c>
      <c r="F6" s="8" t="s">
        <v>85</v>
      </c>
    </row>
    <row r="7" spans="1:6" x14ac:dyDescent="0.25">
      <c r="A7" t="s">
        <v>86</v>
      </c>
      <c r="B7" s="18">
        <v>84000000</v>
      </c>
      <c r="C7" s="18">
        <v>144000000</v>
      </c>
      <c r="D7" s="18">
        <v>236000000</v>
      </c>
      <c r="E7" s="18">
        <v>353000000</v>
      </c>
      <c r="F7" s="8" t="s">
        <v>87</v>
      </c>
    </row>
    <row r="8" spans="1:6" x14ac:dyDescent="0.25">
      <c r="A8" t="s">
        <v>88</v>
      </c>
      <c r="B8" s="18">
        <v>30000000</v>
      </c>
      <c r="C8" s="18">
        <v>146000000</v>
      </c>
      <c r="D8" s="18">
        <v>157000000</v>
      </c>
      <c r="E8" s="18">
        <v>288000000</v>
      </c>
      <c r="F8" s="8" t="s">
        <v>89</v>
      </c>
    </row>
    <row r="9" spans="1:6" x14ac:dyDescent="0.25">
      <c r="A9" t="s">
        <v>90</v>
      </c>
      <c r="B9" s="18">
        <v>732000000</v>
      </c>
      <c r="C9" s="18">
        <v>1027000000</v>
      </c>
      <c r="D9" s="18">
        <v>574000000</v>
      </c>
      <c r="E9" s="18">
        <v>274000000</v>
      </c>
      <c r="F9" s="8" t="s">
        <v>91</v>
      </c>
    </row>
    <row r="10" spans="1:6" x14ac:dyDescent="0.25">
      <c r="A10" t="s">
        <v>92</v>
      </c>
      <c r="B10" s="18">
        <v>4884000000</v>
      </c>
      <c r="C10" s="18">
        <v>6493000000</v>
      </c>
      <c r="D10" s="18">
        <v>2330000000</v>
      </c>
      <c r="E10" s="18">
        <v>2284000000</v>
      </c>
      <c r="F10" s="8" t="s">
        <v>93</v>
      </c>
    </row>
    <row r="11" spans="1:6" x14ac:dyDescent="0.25">
      <c r="A11" t="s">
        <v>94</v>
      </c>
      <c r="B11" s="18">
        <v>10907000000</v>
      </c>
      <c r="C11" s="18">
        <v>10712000000</v>
      </c>
      <c r="D11" s="18">
        <v>6801000000</v>
      </c>
      <c r="E11" s="18">
        <v>11227000000</v>
      </c>
      <c r="F11" s="8" t="s">
        <v>95</v>
      </c>
    </row>
    <row r="12" spans="1:6" x14ac:dyDescent="0.25">
      <c r="A12" t="s">
        <v>32</v>
      </c>
      <c r="B12" s="34">
        <v>896000000</v>
      </c>
      <c r="C12" s="34">
        <v>918000000</v>
      </c>
      <c r="D12" s="34">
        <v>938000000</v>
      </c>
      <c r="E12" s="34">
        <v>942000000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2026-09-19T00:06:18Z</dcterms:modified>
</cp:coreProperties>
</file>