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<sst xmlns="http://schemas.openxmlformats.org/spreadsheetml/2006/main" count="112" uniqueCount="100">
  <si>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Ramsay Health Care Limited (RHC.AX)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</si>
  <si>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</si>
  <si>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</si>
  <si>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</si>
  <si>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</si>
  <si>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</si>
  <si>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</si>
  <si>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</si>
  <si>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</si>
  <si>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</si>
  <si>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</si>
  <si>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</si>
  <si>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</si>
  <si>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</si>
  <si>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</si>
  <si>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</si>
  <si>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</si>
  <si>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</si>
  <si>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</si>
  <si>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</si>
  <si>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</si>
  <si>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</si>
  <si>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</si>
  <si>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</si>
  <si>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</si>
  <si>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</si>
  <si>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</si>
  <si>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</si>
  <si>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</si>
  <si>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</si>
  <si>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2025-06-30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</si>
  <si>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</si>
  <si>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</si>
  <si>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</si>
  <si>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</si>
  <si>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</si>
  <si>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</si>
  <si>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</si>
  <si>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</si>
  <si>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</si>
  <si>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</si>
  <si>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</si>
  <si>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</si>
  <si>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</si>
  <si>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</si>
  <si>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</si>
  <si>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</si>
  <si>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</si>
  <si>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</si>
  <si>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</si>
  <si>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</si>
  <si>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</si>
  <si>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</si>
  <si>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</si>
  <si>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</si>
  <si>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</si>
  <si>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</si>
  <si>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</si>
  <si>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</si>
  <si>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</si>
  <si>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</si>
  <si>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</si>
  <si>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</si>
  <si>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</si>
  <si>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</si>
  <si>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</si>
  <si>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</si>
  <si>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</si>
  <si>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</si>
  <si>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</si>
  <si>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</si>
  <si>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</si>
  <si>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</si>
  <si>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</si>
  <si>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</si>
  <si>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</si>
  <si>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</si>
  <si>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</si>
  <si>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</si>
  <si>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2025-06-30</t>
  </si>
  <si>
    <t>2024-06-30</t>
  </si>
  <si>
    <t>2023-06-30</t>
  </si>
  <si>
    <t>2022-06-30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</si>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</sst>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0.1054860868399774</v>
      </c>
    </row>
    <row r="7" spans="1:2" x14ac:dyDescent="0.25">
      <c r="A7" t="s">
        <v>5</v>
      </c>
      <c r="B7" s="6">
        <v>0.0386201565559359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0.066630820339343</v>
      </c>
    </row>
    <row r="10" spans="1:2" x14ac:dyDescent="0.25">
      <c r="A10" t="s">
        <v>8</v>
      </c>
      <c r="B10" s="6">
        <v>0.04802993553049803</v>
      </c>
    </row>
    <row r="11" spans="1:2" x14ac:dyDescent="0.25">
      <c r="A11" t="s">
        <v>9</v>
      </c>
      <c r="B11" s="6">
        <v>-0.00044921107305295077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12.079909342948717</v>
      </c>
    </row>
    <row r="14" spans="1:3" x14ac:dyDescent="0.25">
      <c r="A14" t="s">
        <v>12</v>
      </c>
      <c r="B14" s="6">
        <v>0.06821946373585963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0.732</v>
      </c>
      <c r="C19" s="8" t="s">
        <v>19</v>
      </c>
    </row>
    <row r="20" spans="1:2" x14ac:dyDescent="0.25">
      <c r="A20" t="s">
        <v>20</v>
      </c>
      <c r="B20" s="10">
        <f>B17+B19*B18</f>
        <v>0.0974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12785662976</v>
      </c>
    </row>
    <row r="23" spans="1:2" x14ac:dyDescent="0.25">
      <c r="A23" t="s">
        <v>24</v>
      </c>
      <c r="B23" s="11">
        <v>12119900000</v>
      </c>
    </row>
    <row r="24" spans="1:2" x14ac:dyDescent="0.25">
      <c r="A24" t="s">
        <v>25</v>
      </c>
      <c r="B24" s="10">
        <f>B22/(B22+B23)</f>
        <v>0.5133657483800217</v>
      </c>
    </row>
    <row r="25" spans="1:2" x14ac:dyDescent="0.25">
      <c r="A25" t="s">
        <v>26</v>
      </c>
      <c r="B25" s="10">
        <f>1-B24</f>
        <v>0.4866342516199783</v>
      </c>
    </row>
    <row r="26" spans="1:2" x14ac:dyDescent="0.25">
      <c r="A26" t="s">
        <v>27</v>
      </c>
      <c r="B26" s="12">
        <f>B24*B20+B25*B21*(1-B8)</f>
        <v>0.06821946373585963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17674100000</v>
      </c>
      <c r="C29" s="8" t="s">
        <v>30</v>
      </c>
    </row>
    <row r="30" spans="1:2" x14ac:dyDescent="0.25">
      <c r="A30" t="s">
        <v>31</v>
      </c>
      <c r="B30" s="11">
        <v>11335500000</v>
      </c>
    </row>
    <row r="31" spans="1:2" x14ac:dyDescent="0.25">
      <c r="A31" t="s">
        <v>32</v>
      </c>
      <c r="B31" s="13">
        <v>229400000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0.1054860868399774</v>
      </c>
      <c r="C5" s="10">
        <f>Assumptions!B6</f>
        <v>0.1054860868399774</v>
      </c>
      <c r="D5" s="10">
        <f>Assumptions!B6</f>
        <v>0.1054860868399774</v>
      </c>
      <c r="E5" s="10">
        <f>Assumptions!B6</f>
        <v>0.1054860868399774</v>
      </c>
      <c r="F5" s="10">
        <f>Assumptions!B6</f>
        <v>0.1054860868399774</v>
      </c>
    </row>
    <row r="6" spans="1:6" x14ac:dyDescent="0.25">
      <c r="A6" t="s">
        <v>43</v>
      </c>
      <c r="B6" s="18">
        <f>Assumptions!B29*(1+B5)</f>
        <v>19538471647.418446</v>
      </c>
      <c r="C6" s="18">
        <f>B6*(1+C5)</f>
        <v>21599508564.338463</v>
      </c>
      <c r="D6" s="18">
        <f>C6*(1+D5)</f>
        <v>23877956200.457104</v>
      </c>
      <c r="E6" s="18">
        <f>D6*(1+E5)</f>
        <v>26396748361.779697</v>
      </c>
      <c r="F6" s="18">
        <f>E6*(1+F5)</f>
        <v>29181238051.76342</v>
      </c>
    </row>
    <row r="7" spans="1:6" x14ac:dyDescent="0.25">
      <c r="A7" t="s">
        <v>5</v>
      </c>
      <c r="B7" s="10">
        <f>Assumptions!B7</f>
        <v>0.0386201565559359</v>
      </c>
      <c r="C7" s="10">
        <f>Assumptions!B7</f>
        <v>0.0386201565559359</v>
      </c>
      <c r="D7" s="10">
        <f>Assumptions!B7</f>
        <v>0.0386201565559359</v>
      </c>
      <c r="E7" s="10">
        <f>Assumptions!B7</f>
        <v>0.0386201565559359</v>
      </c>
      <c r="F7" s="10">
        <f>Assumptions!B7</f>
        <v>0.0386201565559359</v>
      </c>
    </row>
    <row r="8" spans="1:6" x14ac:dyDescent="0.25">
      <c r="A8" t="s">
        <v>44</v>
      </c>
      <c r="B8" s="18">
        <f>B6*B7</f>
        <v>754578833.8870151</v>
      </c>
      <c r="C8" s="18">
        <f>C6*C7</f>
        <v>834176402.2860297</v>
      </c>
      <c r="D8" s="18">
        <f>D6*D7</f>
        <v>922170406.6974336</v>
      </c>
      <c r="E8" s="18">
        <f>E6*E7</f>
        <v>1019446554.2995763</v>
      </c>
      <c r="F8" s="18">
        <f>F6*F7</f>
        <v>1126983982.0551372</v>
      </c>
    </row>
    <row r="9" spans="1:6" x14ac:dyDescent="0.25">
      <c r="A9" t="s">
        <v>45</v>
      </c>
      <c r="B9" s="18">
        <f>B8*(1-Assumptions!B8)</f>
        <v>528205183.72091055</v>
      </c>
      <c r="C9" s="18">
        <f>C8*(1-Assumptions!B8)</f>
        <v>583923481.6002208</v>
      </c>
      <c r="D9" s="18">
        <f>D8*(1-Assumptions!B8)</f>
        <v>645519284.6882035</v>
      </c>
      <c r="E9" s="18">
        <f>E8*(1-Assumptions!B8)</f>
        <v>713612588.0097034</v>
      </c>
      <c r="F9" s="18">
        <f>F8*(1-Assumptions!B8)</f>
        <v>788888787.438596</v>
      </c>
    </row>
    <row r="10" spans="1:6" x14ac:dyDescent="0.25">
      <c r="A10" t="s">
        <v>46</v>
      </c>
      <c r="B10" s="18">
        <f>B6*Assumptions!B9</f>
        <v>1301864394.0444856</v>
      </c>
      <c r="C10" s="18">
        <f>C6*Assumptions!B9</f>
        <v>1439192974.5685368</v>
      </c>
      <c r="D10" s="18">
        <f>D6*Assumptions!B9</f>
        <v>1591007809.6633587</v>
      </c>
      <c r="E10" s="18">
        <f>E6*Assumptions!B9</f>
        <v>1758836997.6365898</v>
      </c>
      <c r="F10" s="18">
        <f>F6*Assumptions!B9</f>
        <v>1944369829.9066482</v>
      </c>
    </row>
    <row r="11" spans="1:6" x14ac:dyDescent="0.25">
      <c r="A11" t="s">
        <v>47</v>
      </c>
      <c r="B11" s="18">
        <f>-B6*Assumptions!B10</f>
        <v>-938431533.5899715</v>
      </c>
      <c r="C11" s="18">
        <f>-C6*Assumptions!B10</f>
        <v>-1037423003.8356165</v>
      </c>
      <c r="D11" s="18">
        <f>-D6*Assumptions!B10</f>
        <v>-1146856696.9080105</v>
      </c>
      <c r="E11" s="18">
        <f>-E6*Assumptions!B10</f>
        <v>-1267834122.0310583</v>
      </c>
      <c r="F11" s="18">
        <f>-F6*Assumptions!B10</f>
        <v>-1401572982.326313</v>
      </c>
    </row>
    <row r="12" spans="1:6" x14ac:dyDescent="0.25">
      <c r="A12" t="s">
        <v>48</v>
      </c>
      <c r="B12" s="18">
        <f>-(B6-Assumptions!B29)*Assumptions!B11</f>
        <v>837496.3883063375</v>
      </c>
      <c r="C12" s="18">
        <f>-(C6-B6)*Assumptions!B11</f>
        <v>925840.6050513863</v>
      </c>
      <c r="D12" s="18">
        <f>-(D6-C6)*Assumptions!B11</f>
        <v>1023503.9075158138</v>
      </c>
      <c r="E12" s="18">
        <f>-(E6-D6)*Assumptions!B11</f>
        <v>1131469.3295850833</v>
      </c>
      <c r="F12" s="18">
        <f>-(F6-E6)*Assumptions!B11</f>
        <v>1250823.6015424663</v>
      </c>
    </row>
    <row r="13" spans="1:6" x14ac:dyDescent="0.25">
      <c r="A13" s="19" t="s">
        <v>49</v>
      </c>
      <c r="B13" s="20">
        <f>B9+B10+B11+B12</f>
        <v>892475540.563731</v>
      </c>
      <c r="C13" s="20">
        <f>C9+C10+C11+C12</f>
        <v>986619292.9381924</v>
      </c>
      <c r="D13" s="20">
        <f>D9+D10+D11+D12</f>
        <v>1090693901.3510673</v>
      </c>
      <c r="E13" s="20">
        <f>E9+E10+E11+E12</f>
        <v>1205746932.94482</v>
      </c>
      <c r="F13" s="20">
        <f>F9+F10+F11+F12</f>
        <v>1332936458.6204739</v>
      </c>
    </row>
    <row r="14" spans="1:6" x14ac:dyDescent="0.25">
      <c r="A14" t="s">
        <v>50</v>
      </c>
      <c r="B14" s="21">
        <f>1/(1+Assumptions!$B$26)^(1-0.5*Assumptions!$B$32)</f>
        <v>0.9675418444764867</v>
      </c>
      <c r="C14" s="21">
        <f>1/(1+Assumptions!$B$26)^(2-0.5*Assumptions!$B$32)</f>
        <v>0.9057519333084652</v>
      </c>
      <c r="D14" s="21">
        <f>1/(1+Assumptions!$B$26)^(3-0.5*Assumptions!$B$32)</f>
        <v>0.8479080975933537</v>
      </c>
      <c r="E14" s="21">
        <f>1/(1+Assumptions!$B$26)^(4-0.5*Assumptions!$B$32)</f>
        <v>0.7937583299858477</v>
      </c>
      <c r="F14" s="21">
        <f>1/(1+Assumptions!$B$26)^(5-0.5*Assumptions!$B$32)</f>
        <v>0.7430667170300894</v>
      </c>
    </row>
    <row r="15" spans="1:6" x14ac:dyDescent="0.25">
      <c r="A15" s="19" t="s">
        <v>51</v>
      </c>
      <c r="B15" s="20">
        <f>B13*B14</f>
        <v>863507430.6671818</v>
      </c>
      <c r="C15" s="20">
        <f>C13*C14</f>
        <v>893632332.0181986</v>
      </c>
      <c r="D15" s="20">
        <f>D13*D14</f>
        <v>924808190.9512565</v>
      </c>
      <c r="E15" s="20">
        <f>E13*E14</f>
        <v>957071671.8798382</v>
      </c>
      <c r="F15" s="20">
        <f>F13*F14</f>
        <v>990460718.3168291</v>
      </c>
    </row>
    <row r="17" spans="1:2" x14ac:dyDescent="0.25">
      <c r="A17" s="22" t="s">
        <v>52</v>
      </c>
      <c r="B17" s="23">
        <f>SUM(B15:F15)</f>
        <v>4629480343.833303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1332936458.6204739</v>
      </c>
    </row>
    <row r="5" spans="1:2" x14ac:dyDescent="0.25">
      <c r="A5" t="s">
        <v>56</v>
      </c>
      <c r="B5" s="18">
        <f>IF(Assumptions!$B$33=0,B4,B4-Forecast!F11-Forecast!F10-Forecast!F12)</f>
        <v>788888787.438596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0.36646432896039793</v>
      </c>
    </row>
    <row r="7" spans="1:2" x14ac:dyDescent="0.25">
      <c r="A7" t="s">
        <v>58</v>
      </c>
      <c r="B7" s="18">
        <f>-MAX(Forecast!F9,0)*B6</f>
        <v>-289099600.1130671</v>
      </c>
    </row>
    <row r="8" spans="1:2" x14ac:dyDescent="0.25">
      <c r="A8" t="s">
        <v>59</v>
      </c>
      <c r="B8" s="18">
        <f>IF(OR(Assumptions!$B$33=0,Assumptions!B12&lt;=0),B5,MAX(B5+B7,0))</f>
        <v>499789187.3255289</v>
      </c>
    </row>
    <row r="9" spans="1:2" x14ac:dyDescent="0.25">
      <c r="A9" t="s">
        <v>60</v>
      </c>
      <c r="B9" s="18">
        <f>B8*(1+Assumptions!B12)/(Assumptions!B26-Assumptions!B12)</f>
        <v>11853083604.63575</v>
      </c>
    </row>
    <row r="10" spans="1:2" x14ac:dyDescent="0.25">
      <c r="A10" t="s">
        <v>61</v>
      </c>
      <c r="B10" s="18">
        <f>B9/(1+Assumptions!B26)^(5-0.5*Assumptions!B32)</f>
        <v>8807631920.779865</v>
      </c>
    </row>
    <row r="11" spans="1:2" x14ac:dyDescent="0.25">
      <c r="A11" t="s">
        <v>62</v>
      </c>
      <c r="B11" s="18">
        <f>Forecast!B17+B10</f>
        <v>13437112264.613169</v>
      </c>
    </row>
    <row r="12" spans="1:2" x14ac:dyDescent="0.25">
      <c r="A12" t="s">
        <v>63</v>
      </c>
      <c r="B12" s="18">
        <f>-Assumptions!B30</f>
        <v>-11335500000</v>
      </c>
    </row>
    <row r="13" spans="1:2" x14ac:dyDescent="0.25">
      <c r="A13" t="s">
        <v>64</v>
      </c>
      <c r="B13" s="18">
        <f>B11+B12</f>
        <v>2101612264.6131687</v>
      </c>
    </row>
    <row r="14" spans="1:2" x14ac:dyDescent="0.25">
      <c r="A14" s="19" t="s">
        <v>65</v>
      </c>
      <c r="B14" s="24">
        <f>B13/Assumptions!B31</f>
        <v>9.161343786456708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3071353811.9617853</v>
      </c>
    </row>
    <row r="18" spans="1:2" x14ac:dyDescent="0.25">
      <c r="A18" t="s">
        <v>60</v>
      </c>
      <c r="B18" s="18">
        <f>B17*Assumptions!B13</f>
        <v>37101675608.618324</v>
      </c>
    </row>
    <row r="19" spans="1:2" x14ac:dyDescent="0.25">
      <c r="A19" t="s">
        <v>61</v>
      </c>
      <c r="B19" s="18">
        <f>B18/(1+Assumptions!B26)^(5-0.5*Assumptions!B32)</f>
        <v>27569020290.811363</v>
      </c>
    </row>
    <row r="20" spans="1:2" x14ac:dyDescent="0.25">
      <c r="A20" t="s">
        <v>62</v>
      </c>
      <c r="B20" s="18">
        <f>Forecast!B17+B19</f>
        <v>32198500634.64467</v>
      </c>
    </row>
    <row r="21" spans="1:2" x14ac:dyDescent="0.25">
      <c r="A21" t="s">
        <v>63</v>
      </c>
      <c r="B21" s="18">
        <f>-Assumptions!B30</f>
        <v>-11335500000</v>
      </c>
    </row>
    <row r="22" spans="1:2" x14ac:dyDescent="0.25">
      <c r="A22" t="s">
        <v>64</v>
      </c>
      <c r="B22" s="18">
        <f>B20+B21</f>
        <v>20863000634.64467</v>
      </c>
    </row>
    <row r="23" spans="1:2" x14ac:dyDescent="0.25">
      <c r="A23" s="19" t="s">
        <v>65</v>
      </c>
      <c r="B23" s="25">
        <f>B22/Assumptions!B31</f>
        <v>90.94594871248766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55.39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9.161343786456708</v>
      </c>
    </row>
    <row r="29" spans="1:2" x14ac:dyDescent="0.25">
      <c r="A29" s="19" t="s">
        <v>73</v>
      </c>
      <c r="B29" s="12">
        <f>B28/B26-1</f>
        <v>-0.8346029285709207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0.048219</v>
      </c>
      <c r="B5" s="31">
        <v>30.343304131648022</v>
      </c>
      <c r="C5" s="31">
        <v>30.631800301175737</v>
      </c>
      <c r="D5" s="31">
        <v>30.920296470703434</v>
      </c>
      <c r="E5" s="31">
        <v>31.20879264023113</v>
      </c>
      <c r="F5" s="31">
        <v>31.497288809758814</v>
      </c>
    </row>
    <row r="6" spans="1:6" x14ac:dyDescent="0.25">
      <c r="A6" s="30">
        <v>0.058219</v>
      </c>
      <c r="B6" s="31">
        <v>17.738982945257884</v>
      </c>
      <c r="C6" s="31">
        <v>17.967931357316388</v>
      </c>
      <c r="D6" s="31">
        <v>18.196879769374885</v>
      </c>
      <c r="E6" s="31">
        <v>18.4258281814334</v>
      </c>
      <c r="F6" s="31">
        <v>18.654776593491896</v>
      </c>
    </row>
    <row r="7" spans="1:6" x14ac:dyDescent="0.25">
      <c r="A7" s="30">
        <v>0.068219</v>
      </c>
      <c r="B7" s="31">
        <v>8.787121346095425</v>
      </c>
      <c r="C7" s="31">
        <v>8.974411817507473</v>
      </c>
      <c r="D7" s="32">
        <v>9.161702288919505</v>
      </c>
      <c r="E7" s="31">
        <v>9.348992760331553</v>
      </c>
      <c r="F7" s="31">
        <v>9.536283231743585</v>
      </c>
    </row>
    <row r="8" spans="1:6" x14ac:dyDescent="0.25">
      <c r="A8" s="30">
        <v>0.078219</v>
      </c>
      <c r="B8" s="31">
        <v>2.089233024911041</v>
      </c>
      <c r="C8" s="31">
        <v>2.245871592280214</v>
      </c>
      <c r="D8" s="31">
        <v>2.402510159649379</v>
      </c>
      <c r="E8" s="31">
        <v>2.559148727018561</v>
      </c>
      <c r="F8" s="31">
        <v>2.7157872943877175</v>
      </c>
    </row>
    <row r="9" spans="1:6" x14ac:dyDescent="0.25">
      <c r="A9" s="30">
        <v>0.088219</v>
      </c>
      <c r="B9" s="31">
        <v>-3.1192204351620227</v>
      </c>
      <c r="C9" s="31">
        <v>-2.9859889484021553</v>
      </c>
      <c r="D9" s="31">
        <v>-2.8527574616423044</v>
      </c>
      <c r="E9" s="31">
        <v>-2.719525974882445</v>
      </c>
      <c r="F9" s="31">
        <v>-2.586294488122586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17674100000</v>
      </c>
      <c r="C5" s="18">
        <v>16560200000</v>
      </c>
      <c r="D5" s="18">
        <v>14863000000</v>
      </c>
      <c r="E5" s="18">
        <v>13082100000</v>
      </c>
      <c r="F5" s="8" t="s">
        <v>84</v>
      </c>
    </row>
    <row r="6" spans="1:6" x14ac:dyDescent="0.25">
      <c r="A6" t="s">
        <v>44</v>
      </c>
      <c r="B6" s="18">
        <v>870500000</v>
      </c>
      <c r="C6" s="18">
        <v>833200000</v>
      </c>
      <c r="D6" s="18">
        <v>554200000</v>
      </c>
      <c r="E6" s="18">
        <v>230600000</v>
      </c>
      <c r="F6" s="8" t="s">
        <v>85</v>
      </c>
    </row>
    <row r="7" spans="1:6" x14ac:dyDescent="0.25">
      <c r="A7" t="s">
        <v>86</v>
      </c>
      <c r="B7" s="18">
        <v>1126300000</v>
      </c>
      <c r="C7" s="18">
        <v>1082100000</v>
      </c>
      <c r="D7" s="18">
        <v>989100000</v>
      </c>
      <c r="E7" s="18">
        <v>927600000</v>
      </c>
      <c r="F7" s="8" t="s">
        <v>87</v>
      </c>
    </row>
    <row r="8" spans="1:6" x14ac:dyDescent="0.25">
      <c r="A8" t="s">
        <v>88</v>
      </c>
      <c r="B8" s="18">
        <v>776600000</v>
      </c>
      <c r="C8" s="18">
        <v>753800000</v>
      </c>
      <c r="D8" s="18">
        <v>720900000</v>
      </c>
      <c r="E8" s="18">
        <v>708500000</v>
      </c>
      <c r="F8" s="8" t="s">
        <v>89</v>
      </c>
    </row>
    <row r="9" spans="1:6" x14ac:dyDescent="0.25">
      <c r="A9" t="s">
        <v>90</v>
      </c>
      <c r="B9" s="18">
        <v>-21700000</v>
      </c>
      <c r="C9" s="18">
        <v>97600000</v>
      </c>
      <c r="D9" s="18">
        <v>-800000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12119900000</v>
      </c>
      <c r="C10" s="18">
        <v>10938100000</v>
      </c>
      <c r="D10" s="18">
        <v>11886300000</v>
      </c>
      <c r="E10" s="18">
        <v>10698700000</v>
      </c>
      <c r="F10" s="8" t="s">
        <v>93</v>
      </c>
    </row>
    <row r="11" spans="1:6" x14ac:dyDescent="0.25">
      <c r="A11" t="s">
        <v>94</v>
      </c>
      <c r="B11" s="18">
        <v>784400000</v>
      </c>
      <c r="C11" s="18">
        <v>662300000</v>
      </c>
      <c r="D11" s="18">
        <v>656100000</v>
      </c>
      <c r="E11" s="18">
        <v>314200000</v>
      </c>
      <c r="F11" s="8" t="s">
        <v>95</v>
      </c>
    </row>
    <row r="12" spans="1:6" x14ac:dyDescent="0.25">
      <c r="A12" t="s">
        <v>32</v>
      </c>
      <c r="B12" s="34">
        <v>229400000</v>
      </c>
      <c r="C12" s="34">
        <v>228500000</v>
      </c>
      <c r="D12" s="34">
        <v>238862179</v>
      </c>
      <c r="E12" s="34">
        <v>236003445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2026-09-19T01:03:56Z</dcterms:modified>
</cp:coreProperties>
</file>