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<sst xmlns="http://schemas.openxmlformats.org/spreadsheetml/2006/main" count="111" uniqueCount="99">
  <si>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Ralph Lauren Corporation (RL)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</si>
  <si>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</si>
  <si>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</si>
  <si>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</si>
  <si>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</si>
  <si>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</si>
  <si>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</si>
  <si>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</si>
  <si>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</si>
  <si>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</si>
  <si>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</si>
  <si>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</si>
  <si>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</si>
  <si>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</si>
  <si>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</si>
  <si>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</si>
  <si>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</si>
  <si>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</si>
  <si>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</si>
  <si>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</si>
  <si>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</si>
  <si>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</si>
  <si>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</si>
  <si>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</si>
  <si>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</si>
  <si>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</si>
  <si>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</si>
  <si>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</si>
  <si>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</si>
  <si>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</si>
  <si>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2026-03-31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</si>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</sst>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0.07988555170505496</v>
      </c>
    </row>
    <row r="7" spans="1:2" x14ac:dyDescent="0.25">
      <c r="A7" t="s">
        <v>5</v>
      </c>
      <c r="B7" s="6">
        <v>0.13563349268581898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0.032122010060803924</v>
      </c>
    </row>
    <row r="10" spans="1:2" x14ac:dyDescent="0.25">
      <c r="A10" t="s">
        <v>8</v>
      </c>
      <c r="B10" s="6">
        <v>0.036129235186429326</v>
      </c>
    </row>
    <row r="11" spans="1:2" x14ac:dyDescent="0.25">
      <c r="A11" t="s">
        <v>9</v>
      </c>
      <c r="B11" s="6">
        <v>-0.45107238605898126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13.664254946089002</v>
      </c>
    </row>
    <row r="14" spans="1:3" x14ac:dyDescent="0.25">
      <c r="A14" t="s">
        <v>12</v>
      </c>
      <c r="B14" s="6">
        <v>0.19624342490615962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1.23651</v>
      </c>
      <c r="C19" s="8" t="s">
        <v>19</v>
      </c>
    </row>
    <row r="20" spans="1:2" x14ac:dyDescent="0.25">
      <c r="A20" t="s">
        <v>20</v>
      </c>
      <c r="B20" s="10">
        <f>B17+B19*B18</f>
        <v>0.11798805000000001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19966009344</v>
      </c>
    </row>
    <row r="23" spans="1:2" x14ac:dyDescent="0.25">
      <c r="A23" t="s">
        <v>24</v>
      </c>
      <c r="B23" s="11">
        <v>3009400000</v>
      </c>
    </row>
    <row r="24" spans="1:2" x14ac:dyDescent="0.25">
      <c r="A24" t="s">
        <v>25</v>
      </c>
      <c r="B24" s="10">
        <f>B22/(B22+B23)</f>
        <v>0.8690164795350686</v>
      </c>
    </row>
    <row r="25" spans="1:2" x14ac:dyDescent="0.25">
      <c r="A25" t="s">
        <v>26</v>
      </c>
      <c r="B25" s="10">
        <f>1-B24</f>
        <v>0.13098352046493145</v>
      </c>
    </row>
    <row r="26" spans="1:2" x14ac:dyDescent="0.25">
      <c r="A26" t="s">
        <v>27</v>
      </c>
      <c r="B26" s="12">
        <f>B24*B20+B25*B21*(1-B8)</f>
        <v>0.10770533935694909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8114500000</v>
      </c>
      <c r="C29" s="8" t="s">
        <v>30</v>
      </c>
    </row>
    <row r="30" spans="1:2" x14ac:dyDescent="0.25">
      <c r="A30" t="s">
        <v>31</v>
      </c>
      <c r="B30" s="11">
        <v>944400000</v>
      </c>
    </row>
    <row r="31" spans="1:2" x14ac:dyDescent="0.25">
      <c r="A31" t="s">
        <v>32</v>
      </c>
      <c r="B31" s="13">
        <v>62300000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0.07988555170505496</v>
      </c>
      <c r="C5" s="10">
        <f>Assumptions!B6</f>
        <v>0.07988555170505496</v>
      </c>
      <c r="D5" s="10">
        <f>Assumptions!B6</f>
        <v>0.07988555170505496</v>
      </c>
      <c r="E5" s="10">
        <f>Assumptions!B6</f>
        <v>0.07988555170505496</v>
      </c>
      <c r="F5" s="10">
        <f>Assumptions!B6</f>
        <v>0.07988555170505496</v>
      </c>
    </row>
    <row r="6" spans="1:6" x14ac:dyDescent="0.25">
      <c r="A6" t="s">
        <v>43</v>
      </c>
      <c r="B6" s="18">
        <f>Assumptions!B29*(1+B5)</f>
        <v>8762731309.310669</v>
      </c>
      <c r="C6" s="18">
        <f>B6*(1+C5)</f>
        <v>9462746934.39811</v>
      </c>
      <c r="D6" s="18">
        <f>C6*(1+D5)</f>
        <v>10218683693.89782</v>
      </c>
      <c r="E6" s="18">
        <f>D6*(1+E5)</f>
        <v>11035008878.484295</v>
      </c>
      <c r="F6" s="18">
        <f>E6*(1+F5)</f>
        <v>11916546650.812193</v>
      </c>
    </row>
    <row r="7" spans="1:6" x14ac:dyDescent="0.25">
      <c r="A7" t="s">
        <v>5</v>
      </c>
      <c r="B7" s="10">
        <f>Assumptions!B7</f>
        <v>0.13563349268581898</v>
      </c>
      <c r="C7" s="10">
        <f>Assumptions!B7</f>
        <v>0.13563349268581898</v>
      </c>
      <c r="D7" s="10">
        <f>Assumptions!B7</f>
        <v>0.13563349268581898</v>
      </c>
      <c r="E7" s="10">
        <f>Assumptions!B7</f>
        <v>0.13563349268581898</v>
      </c>
      <c r="F7" s="10">
        <f>Assumptions!B7</f>
        <v>0.13563349268581898</v>
      </c>
    </row>
    <row r="8" spans="1:6" x14ac:dyDescent="0.25">
      <c r="A8" t="s">
        <v>44</v>
      </c>
      <c r="B8" s="18">
        <f>B6*B7</f>
        <v>1188519852.9491856</v>
      </c>
      <c r="C8" s="18">
        <f>C6*C7</f>
        <v>1283465417.1144419</v>
      </c>
      <c r="D8" s="18">
        <f>D6*D7</f>
        <v>1385995760.0549877</v>
      </c>
      <c r="E8" s="18">
        <f>E6*E7</f>
        <v>1496716796.007847</v>
      </c>
      <c r="F8" s="18">
        <f>F6*F7</f>
        <v>1616282843.0031562</v>
      </c>
    </row>
    <row r="9" spans="1:6" x14ac:dyDescent="0.25">
      <c r="A9" t="s">
        <v>45</v>
      </c>
      <c r="B9" s="18">
        <f>B8*(1-Assumptions!B8)</f>
        <v>938930683.8298566</v>
      </c>
      <c r="C9" s="18">
        <f>C8*(1-Assumptions!B8)</f>
        <v>1013937679.5204091</v>
      </c>
      <c r="D9" s="18">
        <f>D8*(1-Assumptions!B8)</f>
        <v>1094936650.4434402</v>
      </c>
      <c r="E9" s="18">
        <f>E8*(1-Assumptions!B8)</f>
        <v>1182406268.8461993</v>
      </c>
      <c r="F9" s="18">
        <f>F8*(1-Assumptions!B8)</f>
        <v>1276863445.9724934</v>
      </c>
    </row>
    <row r="10" spans="1:6" x14ac:dyDescent="0.25">
      <c r="A10" t="s">
        <v>46</v>
      </c>
      <c r="B10" s="18">
        <f>B6*Assumptions!B9</f>
        <v>281476543.27779883</v>
      </c>
      <c r="C10" s="18">
        <f>C6*Assumptions!B9</f>
        <v>303962452.22957754</v>
      </c>
      <c r="D10" s="18">
        <f>D6*Assumptions!B9</f>
        <v>328244660.4235588</v>
      </c>
      <c r="E10" s="18">
        <f>E6*Assumptions!B9</f>
        <v>354466666.2157332</v>
      </c>
      <c r="F10" s="18">
        <f>F6*Assumptions!B9</f>
        <v>382783431.40742856</v>
      </c>
    </row>
    <row r="11" spans="1:6" x14ac:dyDescent="0.25">
      <c r="A11" t="s">
        <v>47</v>
      </c>
      <c r="B11" s="18">
        <f>-B6*Assumptions!B10</f>
        <v>-316590780.34957296</v>
      </c>
      <c r="C11" s="18">
        <f>-C6*Assumptions!B10</f>
        <v>-341881809.5025324</v>
      </c>
      <c r="D11" s="18">
        <f>-D6*Assumptions!B10</f>
        <v>-369193226.4725647</v>
      </c>
      <c r="E11" s="18">
        <f>-E6*Assumptions!B10</f>
        <v>-398686431.0550948</v>
      </c>
      <c r="F11" s="18">
        <f>-F6*Assumptions!B10</f>
        <v>-430535716.55725044</v>
      </c>
    </row>
    <row r="12" spans="1:6" x14ac:dyDescent="0.25">
      <c r="A12" t="s">
        <v>48</v>
      </c>
      <c r="B12" s="18">
        <f>-(B6-Assumptions!B29)*Assumptions!B11</f>
        <v>292399243.408901</v>
      </c>
      <c r="C12" s="18">
        <f>-(C6-B6)*Assumptions!B11</f>
        <v>315757718.28676105</v>
      </c>
      <c r="D12" s="18">
        <f>-(D6-C6)*Assumptions!B11</f>
        <v>340982197.8172285</v>
      </c>
      <c r="E12" s="18">
        <f>-(E6-D6)*Assumptions!B11</f>
        <v>368221748.8114598</v>
      </c>
      <c r="F12" s="18">
        <f>-(F6-E6)*Assumptions!B11</f>
        <v>397637346.36506397</v>
      </c>
    </row>
    <row r="13" spans="1:6" x14ac:dyDescent="0.25">
      <c r="A13" s="19" t="s">
        <v>49</v>
      </c>
      <c r="B13" s="20">
        <f>B9+B10+B11+B12</f>
        <v>1196215690.1669836</v>
      </c>
      <c r="C13" s="20">
        <f>C9+C10+C11+C12</f>
        <v>1291776040.5342152</v>
      </c>
      <c r="D13" s="20">
        <f>D9+D10+D11+D12</f>
        <v>1394970282.2116628</v>
      </c>
      <c r="E13" s="20">
        <f>E9+E10+E11+E12</f>
        <v>1506408252.8182976</v>
      </c>
      <c r="F13" s="20">
        <f>F9+F10+F11+F12</f>
        <v>1626748507.1877353</v>
      </c>
    </row>
    <row r="14" spans="1:6" x14ac:dyDescent="0.25">
      <c r="A14" t="s">
        <v>50</v>
      </c>
      <c r="B14" s="21">
        <f>1/(1+Assumptions!$B$26)^(1-0.5*Assumptions!$B$32)</f>
        <v>0.9501405985408119</v>
      </c>
      <c r="C14" s="21">
        <f>1/(1+Assumptions!$B$26)^(2-0.5*Assumptions!$B$32)</f>
        <v>0.8577557268906842</v>
      </c>
      <c r="D14" s="21">
        <f>1/(1+Assumptions!$B$26)^(3-0.5*Assumptions!$B$32)</f>
        <v>0.7743536989617049</v>
      </c>
      <c r="E14" s="21">
        <f>1/(1+Assumptions!$B$26)^(4-0.5*Assumptions!$B$32)</f>
        <v>0.6990610873206016</v>
      </c>
      <c r="F14" s="21">
        <f>1/(1+Assumptions!$B$26)^(5-0.5*Assumptions!$B$32)</f>
        <v>0.6310893903665972</v>
      </c>
    </row>
    <row r="15" spans="1:6" x14ac:dyDescent="0.25">
      <c r="A15" s="19" t="s">
        <v>51</v>
      </c>
      <c r="B15" s="20">
        <f>B13*B14</f>
        <v>1136573091.8391683</v>
      </c>
      <c r="C15" s="20">
        <f>C13*C14</f>
        <v>1108028296.6283958</v>
      </c>
      <c r="D15" s="20">
        <f>D13*D14</f>
        <v>1080200397.9722545</v>
      </c>
      <c r="E15" s="20">
        <f>E13*E14</f>
        <v>1053071391.1638868</v>
      </c>
      <c r="F15" s="20">
        <f>F13*F14</f>
        <v>1026623723.68088</v>
      </c>
    </row>
    <row r="17" spans="1:2" x14ac:dyDescent="0.25">
      <c r="A17" s="22" t="s">
        <v>52</v>
      </c>
      <c r="B17" s="23">
        <f>SUM(B15:F15)</f>
        <v>5404496901.284585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1626748507.1877353</v>
      </c>
    </row>
    <row r="5" spans="1:2" x14ac:dyDescent="0.25">
      <c r="A5" t="s">
        <v>56</v>
      </c>
      <c r="B5" s="18">
        <f>IF(Assumptions!$B$33=0,B4,B4-Forecast!F11-Forecast!F10-Forecast!F12)</f>
        <v>1294018396.2255707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0.12739280315737758</v>
      </c>
    </row>
    <row r="7" spans="1:2" x14ac:dyDescent="0.25">
      <c r="A7" t="s">
        <v>58</v>
      </c>
      <c r="B7" s="18">
        <f>-MAX(Forecast!F9,0)*B6</f>
        <v>-164848630.83238956</v>
      </c>
    </row>
    <row r="8" spans="1:2" x14ac:dyDescent="0.25">
      <c r="A8" t="s">
        <v>59</v>
      </c>
      <c r="B8" s="18">
        <f>IF(OR(Assumptions!$B$33=0,Assumptions!B12&lt;=0),B5,MAX(B5+B7,0))</f>
        <v>1129169765.393181</v>
      </c>
    </row>
    <row r="9" spans="1:2" x14ac:dyDescent="0.25">
      <c r="A9" t="s">
        <v>60</v>
      </c>
      <c r="B9" s="18">
        <f>B8*(1+Assumptions!B12)/(Assumptions!B26-Assumptions!B12)</f>
        <v>13994247753.857542</v>
      </c>
    </row>
    <row r="10" spans="1:2" x14ac:dyDescent="0.25">
      <c r="A10" t="s">
        <v>61</v>
      </c>
      <c r="B10" s="18">
        <f>B9/(1+Assumptions!B26)^(5-0.5*Assumptions!B32)</f>
        <v>8831621283.621078</v>
      </c>
    </row>
    <row r="11" spans="1:2" x14ac:dyDescent="0.25">
      <c r="A11" t="s">
        <v>62</v>
      </c>
      <c r="B11" s="18">
        <f>Forecast!B17+B10</f>
        <v>14236118184.905663</v>
      </c>
    </row>
    <row r="12" spans="1:2" x14ac:dyDescent="0.25">
      <c r="A12" t="s">
        <v>63</v>
      </c>
      <c r="B12" s="18">
        <f>-Assumptions!B30</f>
        <v>-944400000</v>
      </c>
    </row>
    <row r="13" spans="1:2" x14ac:dyDescent="0.25">
      <c r="A13" t="s">
        <v>64</v>
      </c>
      <c r="B13" s="18">
        <f>B11+B12</f>
        <v>13291718184.905663</v>
      </c>
    </row>
    <row r="14" spans="1:2" x14ac:dyDescent="0.25">
      <c r="A14" s="19" t="s">
        <v>65</v>
      </c>
      <c r="B14" s="24">
        <f>B13/Assumptions!B31</f>
        <v>213.35021163572492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1999066274.4105847</v>
      </c>
    </row>
    <row r="18" spans="1:2" x14ac:dyDescent="0.25">
      <c r="A18" t="s">
        <v>60</v>
      </c>
      <c r="B18" s="18">
        <f>B17*Assumptions!B13</f>
        <v>27315751227.674545</v>
      </c>
    </row>
    <row r="19" spans="1:2" x14ac:dyDescent="0.25">
      <c r="A19" t="s">
        <v>61</v>
      </c>
      <c r="B19" s="18">
        <f>B18/(1+Assumptions!B26)^(5-0.5*Assumptions!B32)</f>
        <v>17238680789.678757</v>
      </c>
    </row>
    <row r="20" spans="1:2" x14ac:dyDescent="0.25">
      <c r="A20" t="s">
        <v>62</v>
      </c>
      <c r="B20" s="18">
        <f>Forecast!B17+B19</f>
        <v>22643177690.96334</v>
      </c>
    </row>
    <row r="21" spans="1:2" x14ac:dyDescent="0.25">
      <c r="A21" t="s">
        <v>63</v>
      </c>
      <c r="B21" s="18">
        <f>-Assumptions!B30</f>
        <v>-944400000</v>
      </c>
    </row>
    <row r="22" spans="1:2" x14ac:dyDescent="0.25">
      <c r="A22" t="s">
        <v>64</v>
      </c>
      <c r="B22" s="18">
        <f>B20+B21</f>
        <v>21698777690.96334</v>
      </c>
    </row>
    <row r="23" spans="1:2" x14ac:dyDescent="0.25">
      <c r="A23" s="19" t="s">
        <v>65</v>
      </c>
      <c r="B23" s="25">
        <f>B22/Assumptions!B31</f>
        <v>348.2949870138578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335.1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213.35021163572492</v>
      </c>
    </row>
    <row r="29" spans="1:2" x14ac:dyDescent="0.25">
      <c r="A29" s="19" t="s">
        <v>73</v>
      </c>
      <c r="B29" s="12">
        <f>B28/B26-1</f>
        <v>-0.363323749221949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0.087705</v>
      </c>
      <c r="B5" s="31">
        <v>259.03110804051323</v>
      </c>
      <c r="C5" s="31">
        <v>268.08796869261926</v>
      </c>
      <c r="D5" s="31">
        <v>278.53137660710354</v>
      </c>
      <c r="E5" s="31">
        <v>290.7217547791255</v>
      </c>
      <c r="F5" s="31">
        <v>305.156296147933</v>
      </c>
    </row>
    <row r="6" spans="1:6" x14ac:dyDescent="0.25">
      <c r="A6" s="30">
        <v>0.097705</v>
      </c>
      <c r="B6" s="31">
        <v>228.3097639265235</v>
      </c>
      <c r="C6" s="31">
        <v>234.5129980997247</v>
      </c>
      <c r="D6" s="31">
        <v>241.5215887418574</v>
      </c>
      <c r="E6" s="31">
        <v>249.51396207009876</v>
      </c>
      <c r="F6" s="31">
        <v>258.7254540272224</v>
      </c>
    </row>
    <row r="7" spans="1:6" x14ac:dyDescent="0.25">
      <c r="A7" s="30">
        <v>0.107705</v>
      </c>
      <c r="B7" s="31">
        <v>204.13892899464568</v>
      </c>
      <c r="C7" s="31">
        <v>208.5014429422597</v>
      </c>
      <c r="D7" s="32">
        <v>213.35105383040002</v>
      </c>
      <c r="E7" s="31">
        <v>218.78178976675466</v>
      </c>
      <c r="F7" s="31">
        <v>224.9135445099814</v>
      </c>
    </row>
    <row r="8" spans="1:6" x14ac:dyDescent="0.25">
      <c r="A8" s="30">
        <v>0.117705</v>
      </c>
      <c r="B8" s="31">
        <v>184.60940373082545</v>
      </c>
      <c r="C8" s="31">
        <v>187.7359399907285</v>
      </c>
      <c r="D8" s="31">
        <v>191.16513467606012</v>
      </c>
      <c r="E8" s="31">
        <v>194.94875081494217</v>
      </c>
      <c r="F8" s="31">
        <v>199.15106894426177</v>
      </c>
    </row>
    <row r="9" spans="1:6" x14ac:dyDescent="0.25">
      <c r="A9" s="30">
        <v>0.127705</v>
      </c>
      <c r="B9" s="31">
        <v>168.4893186261167</v>
      </c>
      <c r="C9" s="31">
        <v>170.75945411894696</v>
      </c>
      <c r="D9" s="31">
        <v>173.2206217807527</v>
      </c>
      <c r="E9" s="31">
        <v>175.9021495122006</v>
      </c>
      <c r="F9" s="31">
        <v>178.8396923593467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8114500000</v>
      </c>
      <c r="C5" s="18">
        <v>7079000000</v>
      </c>
      <c r="D5" s="18">
        <v>6631400000</v>
      </c>
      <c r="E5" s="18">
        <v>6443600000</v>
      </c>
      <c r="F5" s="8" t="s">
        <v>84</v>
      </c>
    </row>
    <row r="6" spans="1:6" x14ac:dyDescent="0.25">
      <c r="A6" t="s">
        <v>44</v>
      </c>
      <c r="B6" s="18">
        <v>1297300000</v>
      </c>
      <c r="C6" s="18">
        <v>989900000</v>
      </c>
      <c r="D6" s="18">
        <v>831300000</v>
      </c>
      <c r="E6" s="18">
        <v>756900000</v>
      </c>
      <c r="F6" s="8" t="s">
        <v>85</v>
      </c>
    </row>
    <row r="7" spans="1:6" x14ac:dyDescent="0.25">
      <c r="A7" t="s">
        <v>86</v>
      </c>
      <c r="B7" s="18">
        <v>233000000</v>
      </c>
      <c r="C7" s="18">
        <v>219600000</v>
      </c>
      <c r="D7" s="18">
        <v>229000000</v>
      </c>
      <c r="E7" s="18">
        <v>220500000</v>
      </c>
      <c r="F7" s="8" t="s">
        <v>87</v>
      </c>
    </row>
    <row r="8" spans="1:6" x14ac:dyDescent="0.25">
      <c r="A8" t="s">
        <v>88</v>
      </c>
      <c r="B8" s="18">
        <v>449300000</v>
      </c>
      <c r="C8" s="18">
        <v>216200000</v>
      </c>
      <c r="D8" s="18">
        <v>164800000</v>
      </c>
      <c r="E8" s="18">
        <v>217500000</v>
      </c>
      <c r="F8" s="8" t="s">
        <v>89</v>
      </c>
    </row>
    <row r="9" spans="1:6" x14ac:dyDescent="0.25">
      <c r="A9" t="s">
        <v>90</v>
      </c>
      <c r="B9" s="18">
        <v>158300000</v>
      </c>
      <c r="C9" s="18">
        <v>-201900000</v>
      </c>
      <c r="D9" s="18">
        <v>-115000000</v>
      </c>
      <c r="E9" s="18">
        <v>424600000</v>
      </c>
      <c r="F9" s="8" t="s">
        <v>91</v>
      </c>
    </row>
    <row r="10" spans="1:6" x14ac:dyDescent="0.25">
      <c r="A10" t="s">
        <v>92</v>
      </c>
      <c r="B10" s="18">
        <v>3009400000</v>
      </c>
      <c r="C10" s="18">
        <v>2668100000</v>
      </c>
      <c r="D10" s="18">
        <v>2675300000</v>
      </c>
      <c r="E10" s="18">
        <v>2881900000</v>
      </c>
      <c r="F10" s="8" t="s">
        <v>93</v>
      </c>
    </row>
    <row r="11" spans="1:6" x14ac:dyDescent="0.25">
      <c r="A11" t="s">
        <v>94</v>
      </c>
      <c r="B11" s="18">
        <v>2065000000</v>
      </c>
      <c r="C11" s="18">
        <v>2083000000</v>
      </c>
      <c r="D11" s="18">
        <v>1783200000</v>
      </c>
      <c r="E11" s="18">
        <v>1565700000</v>
      </c>
      <c r="F11" s="8" t="s">
        <v>95</v>
      </c>
    </row>
    <row r="12" spans="1:6" x14ac:dyDescent="0.25">
      <c r="A12" t="s">
        <v>32</v>
      </c>
      <c r="B12" s="34">
        <v>62300000</v>
      </c>
      <c r="C12" s="34">
        <v>64000000</v>
      </c>
      <c r="D12" s="34">
        <v>66500000</v>
      </c>
      <c r="E12" s="34">
        <v>69000000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2026-09-19T01:04:00Z</dcterms:modified>
</cp:coreProperties>
</file>