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<sst xmlns="http://schemas.openxmlformats.org/spreadsheetml/2006/main" count="113" uniqueCount="101">
  <si>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Ross Stores, Inc. (ROST)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</si>
  <si>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</si>
  <si>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</si>
  <si>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</si>
  <si>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</si>
  <si>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</si>
  <si>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</si>
  <si>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</si>
  <si>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</si>
  <si>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</si>
  <si>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</si>
  <si>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</si>
  <si>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</si>
  <si>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</si>
  <si>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</si>
  <si>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</si>
  <si>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</si>
  <si>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</si>
  <si>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</si>
  <si>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</si>
  <si>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</si>
  <si>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</si>
  <si>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</si>
  <si>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</si>
  <si>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</si>
  <si>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</si>
  <si>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</si>
  <si>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</si>
  <si>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</si>
  <si>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</si>
  <si>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</si>
  <si>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</si>
  <si>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</si>
  <si>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</si>
  <si>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</si>
  <si>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</si>
  <si>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</si>
  <si>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</si>
  <si>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</si>
  <si>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</si>
  <si>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</si>
  <si>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</si>
  <si>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</si>
  <si>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</si>
  <si>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</si>
  <si>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</si>
  <si>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</si>
  <si>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</si>
  <si>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</si>
  <si>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</si>
  <si>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</si>
  <si>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</si>
  <si>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</si>
  <si>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</si>
  <si>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</si>
  <si>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</si>
  <si>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</si>
  <si>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</si>
  <si>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</si>
  <si>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</si>
  <si>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</si>
  <si>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</si>
  <si>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</si>
  <si>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</si>
  <si>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</si>
  <si>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</si>
  <si>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</si>
  <si>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</si>
  <si>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</si>
  <si>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</si>
  <si>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</si>
  <si>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</si>
  <si>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</si>
  <si>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</si>
  <si>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</si>
  <si>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</si>
  <si>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</si>
  <si>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</si>
  <si>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</si>
  <si>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</si>
  <si>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</si>
  <si>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</si>
  <si>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</si>
  <si>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</si>
  <si>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</si>
  <si>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</si>
  <si>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</si>
  <si>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</si>
  <si>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</si>
  <si>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</si>
  <si>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</si>
  <si>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</si>
  <si>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</si>
  <si>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</si>
  <si>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</si>
  <si>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</si>
  <si>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</si>
  <si>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</si>
  <si>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3.6% of revenue against depreciation of 2.1%. A perpetuity has to be a steady state, so the terminal year uses maintenance capex at depreciation and then charges the reinvestment terminal growth requires (g/ROIC of NOPAT). The bridge is shown under Terminal Value.</t>
  </si>
  <si>
    <t>Current EV/EBITDA of 22.8x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</si>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</sst>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0.06761774010986832</v>
      </c>
    </row>
    <row r="7" spans="1:2" x14ac:dyDescent="0.25">
      <c r="A7" t="s">
        <v>5</v>
      </c>
      <c r="B7" s="6">
        <v>0.11526981174473186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0.021307170082493807</v>
      </c>
    </row>
    <row r="10" spans="1:2" x14ac:dyDescent="0.25">
      <c r="A10" t="s">
        <v>8</v>
      </c>
      <c r="B10" s="6">
        <v>0.03562800701795495</v>
      </c>
    </row>
    <row r="11" spans="1:2" x14ac:dyDescent="0.25">
      <c r="A11" t="s">
        <v>9</v>
      </c>
      <c r="B11" s="6">
        <v>-0.057027134420550206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0.25654574618412085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0.90687</v>
      </c>
      <c r="C19" s="8" t="s">
        <v>19</v>
      </c>
    </row>
    <row r="20" spans="1:2" x14ac:dyDescent="0.25">
      <c r="A20" t="s">
        <v>20</v>
      </c>
      <c r="B20" s="10">
        <f>B17+B19*B18</f>
        <v>0.09985785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72692203520</v>
      </c>
    </row>
    <row r="23" spans="1:2" x14ac:dyDescent="0.25">
      <c r="A23" t="s">
        <v>24</v>
      </c>
      <c r="B23" s="11">
        <v>5212338000</v>
      </c>
    </row>
    <row r="24" spans="1:2" x14ac:dyDescent="0.25">
      <c r="A24" t="s">
        <v>25</v>
      </c>
      <c r="B24" s="10">
        <f>B22/(B22+B23)</f>
        <v>0.933093271607768</v>
      </c>
    </row>
    <row r="25" spans="1:2" x14ac:dyDescent="0.25">
      <c r="A25" t="s">
        <v>26</v>
      </c>
      <c r="B25" s="10">
        <f>1-B24</f>
        <v>0.066906728392232</v>
      </c>
    </row>
    <row r="26" spans="1:2" x14ac:dyDescent="0.25">
      <c r="A26" t="s">
        <v>27</v>
      </c>
      <c r="B26" s="12">
        <f>B24*B20+B25*B21*(1-B8)</f>
        <v>0.09581844659740232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22750559000</v>
      </c>
      <c r="C29" s="8" t="s">
        <v>30</v>
      </c>
    </row>
    <row r="30" spans="1:2" x14ac:dyDescent="0.25">
      <c r="A30" t="s">
        <v>31</v>
      </c>
      <c r="B30" s="11">
        <v>617946000</v>
      </c>
    </row>
    <row r="31" spans="1:2" x14ac:dyDescent="0.25">
      <c r="A31" t="s">
        <v>32</v>
      </c>
      <c r="B31" s="13">
        <v>324416000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0.06761774010986832</v>
      </c>
      <c r="C5" s="10">
        <f>Assumptions!B6</f>
        <v>0.06761774010986832</v>
      </c>
      <c r="D5" s="10">
        <f>Assumptions!B6</f>
        <v>0.06761774010986832</v>
      </c>
      <c r="E5" s="10">
        <f>Assumptions!B6</f>
        <v>0.06761774010986832</v>
      </c>
      <c r="F5" s="10">
        <f>Assumptions!B6</f>
        <v>0.06761774010986832</v>
      </c>
    </row>
    <row r="6" spans="1:6" x14ac:dyDescent="0.25">
      <c r="A6" t="s">
        <v>43</v>
      </c>
      <c r="B6" s="18">
        <f>Assumptions!B29*(1+B5)</f>
        <v>24288900385.816227</v>
      </c>
      <c r="C6" s="18">
        <f>B6*(1+C5)</f>
        <v>25931260939.65883</v>
      </c>
      <c r="D6" s="18">
        <f>C6*(1+D5)</f>
        <v>27684674202.59786</v>
      </c>
      <c r="E6" s="18">
        <f>D6*(1+E5)</f>
        <v>29556649307.855495</v>
      </c>
      <c r="F6" s="18">
        <f>E6*(1+F5)</f>
        <v>31555203139.272587</v>
      </c>
    </row>
    <row r="7" spans="1:6" x14ac:dyDescent="0.25">
      <c r="A7" t="s">
        <v>5</v>
      </c>
      <c r="B7" s="10">
        <f>Assumptions!B7</f>
        <v>0.11526981174473186</v>
      </c>
      <c r="C7" s="10">
        <f>Assumptions!B7</f>
        <v>0.11526981174473186</v>
      </c>
      <c r="D7" s="10">
        <f>Assumptions!B7</f>
        <v>0.11526981174473186</v>
      </c>
      <c r="E7" s="10">
        <f>Assumptions!B7</f>
        <v>0.11526981174473186</v>
      </c>
      <c r="F7" s="10">
        <f>Assumptions!B7</f>
        <v>0.11526981174473186</v>
      </c>
    </row>
    <row r="8" spans="1:6" x14ac:dyDescent="0.25">
      <c r="A8" t="s">
        <v>44</v>
      </c>
      <c r="B8" s="18">
        <f>B6*B7</f>
        <v>2799776974.9595814</v>
      </c>
      <c r="C8" s="18">
        <f>C6*C7</f>
        <v>2989091566.8179917</v>
      </c>
      <c r="D8" s="18">
        <f>D6*D7</f>
        <v>3191207183.54769</v>
      </c>
      <c r="E8" s="18">
        <f>E6*E7</f>
        <v>3406989401.521562</v>
      </c>
      <c r="F8" s="18">
        <f>F6*F7</f>
        <v>3637362325.4307227</v>
      </c>
    </row>
    <row r="9" spans="1:6" x14ac:dyDescent="0.25">
      <c r="A9" t="s">
        <v>45</v>
      </c>
      <c r="B9" s="18">
        <f>B8*(1-Assumptions!B8)</f>
        <v>2211823810.2180696</v>
      </c>
      <c r="C9" s="18">
        <f>C8*(1-Assumptions!B8)</f>
        <v>2361382337.7862134</v>
      </c>
      <c r="D9" s="18">
        <f>D8*(1-Assumptions!B8)</f>
        <v>2521053675.002675</v>
      </c>
      <c r="E9" s="18">
        <f>E8*(1-Assumptions!B8)</f>
        <v>2691521627.202034</v>
      </c>
      <c r="F9" s="18">
        <f>F8*(1-Assumptions!B8)</f>
        <v>2873516237.090271</v>
      </c>
    </row>
    <row r="10" spans="1:6" x14ac:dyDescent="0.25">
      <c r="A10" t="s">
        <v>46</v>
      </c>
      <c r="B10" s="18">
        <f>B6*Assumptions!B9</f>
        <v>517527731.6373358</v>
      </c>
      <c r="C10" s="18">
        <f>C6*Assumptions!B9</f>
        <v>552521787.2948389</v>
      </c>
      <c r="D10" s="18">
        <f>D6*Assumptions!B9</f>
        <v>589882061.9131812</v>
      </c>
      <c r="E10" s="18">
        <f>E6*Assumptions!B9</f>
        <v>629768553.8711</v>
      </c>
      <c r="F10" s="18">
        <f>F6*Assumptions!B9</f>
        <v>672352080.2761235</v>
      </c>
    </row>
    <row r="11" spans="1:6" x14ac:dyDescent="0.25">
      <c r="A11" t="s">
        <v>47</v>
      </c>
      <c r="B11" s="18">
        <f>-B6*Assumptions!B10</f>
        <v>-865365113.4042693</v>
      </c>
      <c r="C11" s="18">
        <f>-C6*Assumptions!B10</f>
        <v>-923879146.7425859</v>
      </c>
      <c r="D11" s="18">
        <f>-D6*Assumptions!B10</f>
        <v>-986349766.779953</v>
      </c>
      <c r="E11" s="18">
        <f>-E6*Assumptions!B10</f>
        <v>-1053044508.967509</v>
      </c>
      <c r="F11" s="18">
        <f>-F6*Assumptions!B10</f>
        <v>-1124248998.8989978</v>
      </c>
    </row>
    <row r="12" spans="1:6" x14ac:dyDescent="0.25">
      <c r="A12" t="s">
        <v>48</v>
      </c>
      <c r="B12" s="18">
        <f>-(B6-Assumptions!B29)*Assumptions!B11</f>
        <v>87727200.99363746</v>
      </c>
      <c r="C12" s="18">
        <f>-(C6-B6)*Assumptions!B11</f>
        <v>93659116.07099134</v>
      </c>
      <c r="D12" s="18">
        <f>-(D6-C6)*Assumptions!B11</f>
        <v>99992133.8403996</v>
      </c>
      <c r="E12" s="18">
        <f>-(E6-D6)*Assumptions!B11</f>
        <v>106753375.95945089</v>
      </c>
      <c r="F12" s="18">
        <f>-(F6-E6)*Assumptions!B11</f>
        <v>113971797.9909281</v>
      </c>
    </row>
    <row r="13" spans="1:6" x14ac:dyDescent="0.25">
      <c r="A13" s="19" t="s">
        <v>49</v>
      </c>
      <c r="B13" s="20">
        <f>B9+B10+B11+B12</f>
        <v>1951713629.4447737</v>
      </c>
      <c r="C13" s="20">
        <f>C9+C10+C11+C12</f>
        <v>2083684094.4094577</v>
      </c>
      <c r="D13" s="20">
        <f>D9+D10+D11+D12</f>
        <v>2224578103.976303</v>
      </c>
      <c r="E13" s="20">
        <f>E9+E10+E11+E12</f>
        <v>2374999048.065076</v>
      </c>
      <c r="F13" s="20">
        <f>F9+F10+F11+F12</f>
        <v>2535591116.458325</v>
      </c>
    </row>
    <row r="14" spans="1:6" x14ac:dyDescent="0.25">
      <c r="A14" t="s">
        <v>50</v>
      </c>
      <c r="B14" s="21">
        <f>1/(1+Assumptions!$B$26)^(1-0.5*Assumptions!$B$32)</f>
        <v>0.9552800246579738</v>
      </c>
      <c r="C14" s="21">
        <f>1/(1+Assumptions!$B$26)^(2-0.5*Assumptions!$B$32)</f>
        <v>0.8717502681435864</v>
      </c>
      <c r="D14" s="21">
        <f>1/(1+Assumptions!$B$26)^(3-0.5*Assumptions!$B$32)</f>
        <v>0.7955243597609035</v>
      </c>
      <c r="E14" s="21">
        <f>1/(1+Assumptions!$B$26)^(4-0.5*Assumptions!$B$32)</f>
        <v>0.7259636504852294</v>
      </c>
      <c r="F14" s="21">
        <f>1/(1+Assumptions!$B$26)^(5-0.5*Assumptions!$B$32)</f>
        <v>0.6624853348101598</v>
      </c>
    </row>
    <row r="15" spans="1:6" x14ac:dyDescent="0.25">
      <c r="A15" s="19" t="s">
        <v>51</v>
      </c>
      <c r="B15" s="20">
        <f>B13*B14</f>
        <v>1864433044.061307</v>
      </c>
      <c r="C15" s="20">
        <f>C13*C14</f>
        <v>1816452168.0279706</v>
      </c>
      <c r="D15" s="20">
        <f>D13*D14</f>
        <v>1769706071.9038732</v>
      </c>
      <c r="E15" s="20">
        <f>E13*E14</f>
        <v>1724162978.8322673</v>
      </c>
      <c r="F15" s="20">
        <f>F13*F14</f>
        <v>1679791929.7285602</v>
      </c>
    </row>
    <row r="17" spans="1:2" x14ac:dyDescent="0.25">
      <c r="A17" s="22" t="s">
        <v>52</v>
      </c>
      <c r="B17" s="23">
        <f>SUM(B15:F15)</f>
        <v>8854546192.553978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2535591116.458325</v>
      </c>
    </row>
    <row r="5" spans="1:2" x14ac:dyDescent="0.25">
      <c r="A5" t="s">
        <v>56</v>
      </c>
      <c r="B5" s="18">
        <f>IF(Assumptions!$B$33=0,B4,B4-Forecast!F11-Forecast!F10-Forecast!F12)</f>
        <v>2884990764.6292605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0.09744850722279254</v>
      </c>
    </row>
    <row r="7" spans="1:2" x14ac:dyDescent="0.25">
      <c r="A7" t="s">
        <v>58</v>
      </c>
      <c r="B7" s="18">
        <f>-MAX(Forecast!F9,0)*B6</f>
        <v>-281138043.36466426</v>
      </c>
    </row>
    <row r="8" spans="1:2" x14ac:dyDescent="0.25">
      <c r="A8" t="s">
        <v>59</v>
      </c>
      <c r="B8" s="18">
        <f>IF(OR(Assumptions!$B$33=0,Assumptions!B12&lt;=0),B5,MAX(B5+B7,0))</f>
        <v>2603852721.2645965</v>
      </c>
    </row>
    <row r="9" spans="1:2" x14ac:dyDescent="0.25">
      <c r="A9" t="s">
        <v>60</v>
      </c>
      <c r="B9" s="18">
        <f>B8*(1+Assumptions!B12)/(Assumptions!B26-Assumptions!B12)</f>
        <v>37687201111.15951</v>
      </c>
    </row>
    <row r="10" spans="1:2" x14ac:dyDescent="0.25">
      <c r="A10" t="s">
        <v>61</v>
      </c>
      <c r="B10" s="18">
        <f>B9/(1+Assumptions!B26)^(5-0.5*Assumptions!B32)</f>
        <v>24967218046.184334</v>
      </c>
    </row>
    <row r="11" spans="1:2" x14ac:dyDescent="0.25">
      <c r="A11" t="s">
        <v>62</v>
      </c>
      <c r="B11" s="18">
        <f>Forecast!B17+B10</f>
        <v>33821764238.73831</v>
      </c>
    </row>
    <row r="12" spans="1:2" x14ac:dyDescent="0.25">
      <c r="A12" t="s">
        <v>63</v>
      </c>
      <c r="B12" s="18">
        <f>-Assumptions!B30</f>
        <v>-617946000</v>
      </c>
    </row>
    <row r="13" spans="1:2" x14ac:dyDescent="0.25">
      <c r="A13" t="s">
        <v>64</v>
      </c>
      <c r="B13" s="18">
        <f>B11+B12</f>
        <v>33203818238.73831</v>
      </c>
    </row>
    <row r="14" spans="1:2" x14ac:dyDescent="0.25">
      <c r="A14" s="19" t="s">
        <v>65</v>
      </c>
      <c r="B14" s="24">
        <f>B13/Assumptions!B31</f>
        <v>102.34950877496274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4309714405.706846</v>
      </c>
    </row>
    <row r="18" spans="1:2" x14ac:dyDescent="0.25">
      <c r="A18" t="s">
        <v>60</v>
      </c>
      <c r="B18" s="18">
        <f>B17*Assumptions!B13</f>
        <v>86194288114.13693</v>
      </c>
    </row>
    <row r="19" spans="1:2" x14ac:dyDescent="0.25">
      <c r="A19" t="s">
        <v>61</v>
      </c>
      <c r="B19" s="18">
        <f>B18/(1+Assumptions!B26)^(5-0.5*Assumptions!B32)</f>
        <v>57102451820.01739</v>
      </c>
    </row>
    <row r="20" spans="1:2" x14ac:dyDescent="0.25">
      <c r="A20" t="s">
        <v>62</v>
      </c>
      <c r="B20" s="18">
        <f>Forecast!B17+B19</f>
        <v>65956998012.571365</v>
      </c>
    </row>
    <row r="21" spans="1:2" x14ac:dyDescent="0.25">
      <c r="A21" t="s">
        <v>63</v>
      </c>
      <c r="B21" s="18">
        <f>-Assumptions!B30</f>
        <v>-617946000</v>
      </c>
    </row>
    <row r="22" spans="1:2" x14ac:dyDescent="0.25">
      <c r="A22" t="s">
        <v>64</v>
      </c>
      <c r="B22" s="18">
        <f>B20+B21</f>
        <v>65339052012.571365</v>
      </c>
    </row>
    <row r="23" spans="1:2" x14ac:dyDescent="0.25">
      <c r="A23" s="19" t="s">
        <v>65</v>
      </c>
      <c r="B23" s="25">
        <f>B22/Assumptions!B31</f>
        <v>201.40514651734614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226.61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102.34950877496274</v>
      </c>
    </row>
    <row r="29" spans="1:2" x14ac:dyDescent="0.25">
      <c r="A29" s="19" t="s">
        <v>73</v>
      </c>
      <c r="B29" s="12">
        <f>B28/B26-1</f>
        <v>-0.5483451358061748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0.075818</v>
      </c>
      <c r="B5" s="31">
        <v>127.2316144637766</v>
      </c>
      <c r="C5" s="31">
        <v>134.50099279975987</v>
      </c>
      <c r="D5" s="31">
        <v>143.17629688229522</v>
      </c>
      <c r="E5" s="31">
        <v>153.7178018477544</v>
      </c>
      <c r="F5" s="31">
        <v>166.811308402783</v>
      </c>
    </row>
    <row r="6" spans="1:6" x14ac:dyDescent="0.25">
      <c r="A6" s="30">
        <v>0.085818</v>
      </c>
      <c r="B6" s="31">
        <v>108.86078949280407</v>
      </c>
      <c r="C6" s="31">
        <v>113.7394229076078</v>
      </c>
      <c r="D6" s="31">
        <v>119.40055093026284</v>
      </c>
      <c r="E6" s="31">
        <v>126.05445374131612</v>
      </c>
      <c r="F6" s="31">
        <v>133.9941696702174</v>
      </c>
    </row>
    <row r="7" spans="1:6" x14ac:dyDescent="0.25">
      <c r="A7" s="30">
        <v>0.095818</v>
      </c>
      <c r="B7" s="31">
        <v>95.05357016099867</v>
      </c>
      <c r="C7" s="31">
        <v>98.46884287392395</v>
      </c>
      <c r="D7" s="32">
        <v>102.35016248117962</v>
      </c>
      <c r="E7" s="31">
        <v>106.80374162087315</v>
      </c>
      <c r="F7" s="31">
        <v>111.97072095837615</v>
      </c>
    </row>
    <row r="8" spans="1:6" x14ac:dyDescent="0.25">
      <c r="A8" s="30">
        <v>0.105818</v>
      </c>
      <c r="B8" s="31">
        <v>84.30161008782416</v>
      </c>
      <c r="C8" s="31">
        <v>86.76903821376875</v>
      </c>
      <c r="D8" s="31">
        <v>89.52813471340106</v>
      </c>
      <c r="E8" s="31">
        <v>92.6366038997512</v>
      </c>
      <c r="F8" s="31">
        <v>96.16844659606706</v>
      </c>
    </row>
    <row r="9" spans="1:6" x14ac:dyDescent="0.25">
      <c r="A9" s="30">
        <v>0.115818</v>
      </c>
      <c r="B9" s="31">
        <v>75.69505334942428</v>
      </c>
      <c r="C9" s="31">
        <v>77.52144143732735</v>
      </c>
      <c r="D9" s="31">
        <v>79.53727890906953</v>
      </c>
      <c r="E9" s="31">
        <v>81.77567933939726</v>
      </c>
      <c r="F9" s="31">
        <v>84.27795090691905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22750559000</v>
      </c>
      <c r="C5" s="18">
        <v>21129219000</v>
      </c>
      <c r="D5" s="18">
        <v>20376941000</v>
      </c>
      <c r="E5" s="18">
        <v>18695829000</v>
      </c>
      <c r="F5" s="8" t="s">
        <v>84</v>
      </c>
    </row>
    <row r="6" spans="1:6" x14ac:dyDescent="0.25">
      <c r="A6" t="s">
        <v>44</v>
      </c>
      <c r="B6" s="18">
        <v>2707357000</v>
      </c>
      <c r="C6" s="18">
        <v>2585586000</v>
      </c>
      <c r="D6" s="18">
        <v>2307663000</v>
      </c>
      <c r="E6" s="18">
        <v>1990331000</v>
      </c>
      <c r="F6" s="8" t="s">
        <v>85</v>
      </c>
    </row>
    <row r="7" spans="1:6" x14ac:dyDescent="0.25">
      <c r="A7" t="s">
        <v>86</v>
      </c>
      <c r="B7" s="18">
        <v>509391000</v>
      </c>
      <c r="C7" s="18">
        <v>446788000</v>
      </c>
      <c r="D7" s="18">
        <v>419432000</v>
      </c>
      <c r="E7" s="18">
        <v>394655000</v>
      </c>
      <c r="F7" s="8" t="s">
        <v>87</v>
      </c>
    </row>
    <row r="8" spans="1:6" x14ac:dyDescent="0.25">
      <c r="A8" t="s">
        <v>88</v>
      </c>
      <c r="B8" s="18">
        <v>819275000</v>
      </c>
      <c r="C8" s="18">
        <v>720104000</v>
      </c>
      <c r="D8" s="18">
        <v>762812000</v>
      </c>
      <c r="E8" s="18">
        <v>654070000</v>
      </c>
      <c r="F8" s="8" t="s">
        <v>89</v>
      </c>
    </row>
    <row r="9" spans="1:6" x14ac:dyDescent="0.25">
      <c r="A9" t="s">
        <v>90</v>
      </c>
      <c r="B9" s="18">
        <v>-122707000</v>
      </c>
      <c r="C9" s="18">
        <v>266055000</v>
      </c>
      <c r="D9" s="18">
        <v>-95869000</v>
      </c>
      <c r="E9" s="18">
        <v>418676000</v>
      </c>
      <c r="F9" s="8" t="s">
        <v>91</v>
      </c>
    </row>
    <row r="10" spans="1:6" x14ac:dyDescent="0.25">
      <c r="A10" t="s">
        <v>92</v>
      </c>
      <c r="B10" s="18">
        <v>5212338000</v>
      </c>
      <c r="C10" s="18">
        <v>5682429000</v>
      </c>
      <c r="D10" s="18">
        <v>5747704000</v>
      </c>
      <c r="E10" s="18">
        <v>5706447000</v>
      </c>
      <c r="F10" s="8" t="s">
        <v>93</v>
      </c>
    </row>
    <row r="11" spans="1:6" x14ac:dyDescent="0.25">
      <c r="A11" t="s">
        <v>94</v>
      </c>
      <c r="B11" s="18">
        <v>4594392000</v>
      </c>
      <c r="C11" s="18">
        <v>4730744000</v>
      </c>
      <c r="D11" s="18">
        <v>4872446000</v>
      </c>
      <c r="E11" s="18">
        <v>4551876000</v>
      </c>
      <c r="F11" s="8" t="s">
        <v>95</v>
      </c>
    </row>
    <row r="12" spans="1:6" x14ac:dyDescent="0.25">
      <c r="A12" t="s">
        <v>32</v>
      </c>
      <c r="B12" s="34">
        <v>324416000</v>
      </c>
      <c r="C12" s="34">
        <v>330984000</v>
      </c>
      <c r="D12" s="34">
        <v>337433000</v>
      </c>
      <c r="E12" s="34">
        <v>345222000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2026-09-19T00:07:02Z</dcterms:modified>
</cp:coreProperties>
</file>