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<sst xmlns="http://schemas.openxmlformats.org/spreadsheetml/2006/main" count="114" uniqueCount="102">
  <si>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Singapore Technologies Engineering Ltd (S63.SI)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</si>
  <si>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</si>
  <si>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</si>
  <si>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</si>
  <si>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</si>
  <si>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</si>
  <si>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</si>
  <si>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</si>
  <si>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</si>
  <si>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</si>
  <si>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</si>
  <si>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</si>
  <si>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</si>
  <si>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</si>
  <si>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</si>
  <si>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</si>
  <si>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</si>
  <si>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</si>
  <si>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</si>
  <si>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</si>
  <si>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</si>
  <si>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</si>
  <si>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</si>
  <si>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</si>
  <si>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</si>
  <si>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</si>
  <si>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</si>
  <si>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</si>
  <si>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</si>
  <si>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</si>
  <si>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</si>
  <si>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</si>
  <si>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</si>
  <si>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</si>
  <si>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</si>
  <si>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</si>
  <si>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</si>
  <si>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</si>
  <si>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</si>
  <si>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</si>
  <si>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</si>
  <si>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</si>
  <si>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</si>
  <si>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</si>
  <si>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</si>
  <si>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</si>
  <si>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</si>
  <si>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</si>
  <si>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</si>
  <si>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</si>
  <si>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</si>
  <si>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</si>
  <si>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</si>
  <si>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</si>
  <si>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</si>
  <si>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</si>
  <si>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</si>
  <si>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</si>
  <si>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</si>
  <si>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</si>
  <si>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</si>
  <si>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</si>
  <si>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</si>
  <si>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</si>
  <si>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</si>
  <si>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</si>
  <si>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</si>
  <si>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</si>
  <si>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</si>
  <si>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</si>
  <si>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</si>
  <si>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</si>
  <si>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</si>
  <si>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</si>
  <si>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</si>
  <si>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</si>
  <si>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</si>
  <si>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</si>
  <si>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</si>
  <si>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</si>
  <si>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</si>
  <si>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</si>
  <si>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</si>
  <si>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</si>
  <si>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</si>
  <si>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</si>
  <si>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</si>
  <si>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</si>
  <si>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</si>
  <si>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</si>
  <si>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</si>
  <si>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</si>
  <si>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</si>
  <si>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</si>
  <si>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</si>
  <si>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</si>
  <si>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</si>
  <si>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</si>
  <si>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Capital expenditure runs at 6.6% of revenue against depreciation of 5.0%.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</si>
  <si>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</si>
  <si>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38.8x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</si>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</sst>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0.10969266816835166</v>
      </c>
    </row>
    <row r="7" spans="1:2" x14ac:dyDescent="0.25">
      <c r="A7" t="s">
        <v>5</v>
      </c>
      <c r="B7" s="6">
        <v>0.06773885518227572</v>
      </c>
    </row>
    <row r="8" spans="1:2" x14ac:dyDescent="0.25">
      <c r="A8" t="s">
        <v>6</v>
      </c>
      <c r="B8" s="6">
        <v>0.14821191021549945</v>
      </c>
    </row>
    <row r="9" spans="1:2" x14ac:dyDescent="0.25">
      <c r="A9" t="s">
        <v>7</v>
      </c>
      <c r="B9" s="6">
        <v>0.05037042249953682</v>
      </c>
    </row>
    <row r="10" spans="1:2" x14ac:dyDescent="0.25">
      <c r="A10" t="s">
        <v>8</v>
      </c>
      <c r="B10" s="6">
        <v>0.06581518725812352</v>
      </c>
    </row>
    <row r="11" spans="1:2" x14ac:dyDescent="0.25">
      <c r="A11" t="s">
        <v>9</v>
      </c>
      <c r="B11" s="6">
        <v>-0.041515100857609545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0.07594453965080245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0.43384999999999996</v>
      </c>
      <c r="C19" s="8" t="s">
        <v>19</v>
      </c>
    </row>
    <row r="20" spans="1:2" x14ac:dyDescent="0.25">
      <c r="A20" t="s">
        <v>20</v>
      </c>
      <c r="B20" s="10">
        <f>B17+B19*B18</f>
        <v>0.07020025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32534351872</v>
      </c>
    </row>
    <row r="23" spans="1:2" x14ac:dyDescent="0.25">
      <c r="A23" t="s">
        <v>24</v>
      </c>
      <c r="B23" s="11">
        <v>4832833000</v>
      </c>
    </row>
    <row r="24" spans="1:2" x14ac:dyDescent="0.25">
      <c r="A24" t="s">
        <v>25</v>
      </c>
      <c r="B24" s="10">
        <f>B22/(B22+B23)</f>
        <v>0.870666387726164</v>
      </c>
    </row>
    <row r="25" spans="1:2" x14ac:dyDescent="0.25">
      <c r="A25" t="s">
        <v>26</v>
      </c>
      <c r="B25" s="10">
        <f>1-B24</f>
        <v>0.129333612273836</v>
      </c>
    </row>
    <row r="26" spans="1:2" x14ac:dyDescent="0.25">
      <c r="A26" t="s">
        <v>27</v>
      </c>
      <c r="B26" s="12">
        <f>B24*B20+B25*B21*(1-B8)</f>
        <v>0.06574792096780736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12346426000</v>
      </c>
      <c r="C29" s="8" t="s">
        <v>30</v>
      </c>
    </row>
    <row r="30" spans="1:2" x14ac:dyDescent="0.25">
      <c r="A30" t="s">
        <v>31</v>
      </c>
      <c r="B30" s="11">
        <v>4256395000</v>
      </c>
    </row>
    <row r="31" spans="1:2" x14ac:dyDescent="0.25">
      <c r="A31" t="s">
        <v>32</v>
      </c>
      <c r="B31" s="13">
        <v>3115951550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0.10969266816835166</v>
      </c>
      <c r="C5" s="10">
        <f>Assumptions!B6</f>
        <v>0.10969266816835166</v>
      </c>
      <c r="D5" s="10">
        <f>Assumptions!B6</f>
        <v>0.10969266816835166</v>
      </c>
      <c r="E5" s="10">
        <f>Assumptions!B6</f>
        <v>0.10969266816835166</v>
      </c>
      <c r="F5" s="10">
        <f>Assumptions!B6</f>
        <v>0.10969266816835166</v>
      </c>
    </row>
    <row r="6" spans="1:6" x14ac:dyDescent="0.25">
      <c r="A6" t="s">
        <v>43</v>
      </c>
      <c r="B6" s="18">
        <f>Assumptions!B29*(1+B5)</f>
        <v>13700738410.28311</v>
      </c>
      <c r="C6" s="18">
        <f>B6*(1+C5)</f>
        <v>15203608962.383684</v>
      </c>
      <c r="D6" s="18">
        <f>C6*(1+D5)</f>
        <v>16871333395.255816</v>
      </c>
      <c r="E6" s="18">
        <f>D6*(1+E5)</f>
        <v>18721994970.939243</v>
      </c>
      <c r="F6" s="18">
        <f>E6*(1+F5)</f>
        <v>20775660552.73603</v>
      </c>
    </row>
    <row r="7" spans="1:6" x14ac:dyDescent="0.25">
      <c r="A7" t="s">
        <v>5</v>
      </c>
      <c r="B7" s="10">
        <f>Assumptions!B7</f>
        <v>0.06773885518227572</v>
      </c>
      <c r="C7" s="10">
        <f>Assumptions!B7</f>
        <v>0.06773885518227572</v>
      </c>
      <c r="D7" s="10">
        <f>Assumptions!B7</f>
        <v>0.06773885518227572</v>
      </c>
      <c r="E7" s="10">
        <f>Assumptions!B7</f>
        <v>0.06773885518227572</v>
      </c>
      <c r="F7" s="10">
        <f>Assumptions!B7</f>
        <v>0.06773885518227572</v>
      </c>
    </row>
    <row r="8" spans="1:6" x14ac:dyDescent="0.25">
      <c r="A8" t="s">
        <v>44</v>
      </c>
      <c r="B8" s="18">
        <f>B6*B7</f>
        <v>928072335.0644101</v>
      </c>
      <c r="C8" s="18">
        <f>C6*C7</f>
        <v>1029875065.7508576</v>
      </c>
      <c r="D8" s="18">
        <f>D6*D7</f>
        <v>1142844809.5931258</v>
      </c>
      <c r="E8" s="18">
        <f>E6*E7</f>
        <v>1268206506.0597477</v>
      </c>
      <c r="F8" s="18">
        <f>F6*F7</f>
        <v>1407319461.4979043</v>
      </c>
    </row>
    <row r="9" spans="1:6" x14ac:dyDescent="0.25">
      <c r="A9" t="s">
        <v>45</v>
      </c>
      <c r="B9" s="18">
        <f>B8*(1-Assumptions!B8)</f>
        <v>790520961.4663547</v>
      </c>
      <c r="C9" s="18">
        <f>C8*(1-Assumptions!B8)</f>
        <v>877235314.9726099</v>
      </c>
      <c r="D9" s="18">
        <f>D8*(1-Assumptions!B8)</f>
        <v>973461597.2834598</v>
      </c>
      <c r="E9" s="18">
        <f>E8*(1-Assumptions!B8)</f>
        <v>1080243197.248908</v>
      </c>
      <c r="F9" s="18">
        <f>F8*(1-Assumptions!B8)</f>
        <v>1198737955.8258517</v>
      </c>
    </row>
    <row r="10" spans="1:6" x14ac:dyDescent="0.25">
      <c r="A10" t="s">
        <v>46</v>
      </c>
      <c r="B10" s="18">
        <f>B6*Assumptions!B9</f>
        <v>690111982.2815926</v>
      </c>
      <c r="C10" s="18">
        <f>C6*Assumptions!B9</f>
        <v>765812206.9530108</v>
      </c>
      <c r="D10" s="18">
        <f>D6*Assumptions!B9</f>
        <v>849816191.2495805</v>
      </c>
      <c r="E10" s="18">
        <f>E6*Assumptions!B9</f>
        <v>943034796.7204132</v>
      </c>
      <c r="F10" s="18">
        <f>F6*Assumptions!B9</f>
        <v>1046478799.7482746</v>
      </c>
    </row>
    <row r="11" spans="1:6" x14ac:dyDescent="0.25">
      <c r="A11" t="s">
        <v>47</v>
      </c>
      <c r="B11" s="18">
        <f>-B6*Assumptions!B10</f>
        <v>-901716664.0473484</v>
      </c>
      <c r="C11" s="18">
        <f>-C6*Assumptions!B10</f>
        <v>-1000628370.8585672</v>
      </c>
      <c r="D11" s="18">
        <f>-D6*Assumptions!B10</f>
        <v>-1110389966.7029943</v>
      </c>
      <c r="E11" s="18">
        <f>-E6*Assumptions!B10</f>
        <v>-1232191604.8580132</v>
      </c>
      <c r="F11" s="18">
        <f>-F6*Assumptions!B10</f>
        <v>-1367353989.6895318</v>
      </c>
    </row>
    <row r="12" spans="1:6" x14ac:dyDescent="0.25">
      <c r="A12" t="s">
        <v>48</v>
      </c>
      <c r="B12" s="18">
        <f>-(B6-Assumptions!B29)*Assumptions!B11</f>
        <v>56224416.305615574</v>
      </c>
      <c r="C12" s="18">
        <f>-(C6-B6)*Assumptions!B11</f>
        <v>62391822.54638669</v>
      </c>
      <c r="D12" s="18">
        <f>-(D6-C6)*Assumptions!B11</f>
        <v>69235748.03338622</v>
      </c>
      <c r="E12" s="18">
        <f>-(E6-D6)*Assumptions!B11</f>
        <v>76830401.96780011</v>
      </c>
      <c r="F12" s="18">
        <f>-(F6-E6)*Assumptions!B11</f>
        <v>85258133.756095</v>
      </c>
    </row>
    <row r="13" spans="1:6" x14ac:dyDescent="0.25">
      <c r="A13" s="19" t="s">
        <v>49</v>
      </c>
      <c r="B13" s="20">
        <f>B9+B10+B11+B12</f>
        <v>635140696.0062144</v>
      </c>
      <c r="C13" s="20">
        <f>C9+C10+C11+C12</f>
        <v>704810973.61344</v>
      </c>
      <c r="D13" s="20">
        <f>D9+D10+D11+D12</f>
        <v>782123569.8634322</v>
      </c>
      <c r="E13" s="20">
        <f>E9+E10+E11+E12</f>
        <v>867916791.0791082</v>
      </c>
      <c r="F13" s="20">
        <f>F9+F10+F11+F12</f>
        <v>963120899.6406895</v>
      </c>
    </row>
    <row r="14" spans="1:6" x14ac:dyDescent="0.25">
      <c r="A14" t="s">
        <v>50</v>
      </c>
      <c r="B14" s="21">
        <f>1/(1+Assumptions!$B$26)^(1-0.5*Assumptions!$B$32)</f>
        <v>0.9686630928492159</v>
      </c>
      <c r="C14" s="21">
        <f>1/(1+Assumptions!$B$26)^(2-0.5*Assumptions!$B$32)</f>
        <v>0.9089045108993236</v>
      </c>
      <c r="D14" s="21">
        <f>1/(1+Assumptions!$B$26)^(3-0.5*Assumptions!$B$32)</f>
        <v>0.8528325441854449</v>
      </c>
      <c r="E14" s="21">
        <f>1/(1+Assumptions!$B$26)^(4-0.5*Assumptions!$B$32)</f>
        <v>0.8002197587314891</v>
      </c>
      <c r="F14" s="21">
        <f>1/(1+Assumptions!$B$26)^(5-0.5*Assumptions!$B$32)</f>
        <v>0.7508527513755863</v>
      </c>
    </row>
    <row r="15" spans="1:6" x14ac:dyDescent="0.25">
      <c r="A15" s="19" t="s">
        <v>51</v>
      </c>
      <c r="B15" s="20">
        <f>B13*B14</f>
        <v>615237350.9877833</v>
      </c>
      <c r="C15" s="20">
        <f>C13*C14</f>
        <v>640605873.2485998</v>
      </c>
      <c r="D15" s="20">
        <f>D13*D14</f>
        <v>667020433.9540334</v>
      </c>
      <c r="E15" s="20">
        <f>E13*E14</f>
        <v>694524165.1563323</v>
      </c>
      <c r="F15" s="20">
        <f>F13*F14</f>
        <v>723161977.4025416</v>
      </c>
    </row>
    <row r="17" spans="1:2" x14ac:dyDescent="0.25">
      <c r="A17" s="22" t="s">
        <v>52</v>
      </c>
      <c r="B17" s="23">
        <f>SUM(B15:F15)</f>
        <v>3340549800.74929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963120899.6406895</v>
      </c>
    </row>
    <row r="5" spans="1:2" x14ac:dyDescent="0.25">
      <c r="A5" t="s">
        <v>56</v>
      </c>
      <c r="B5" s="18">
        <f>IF(Assumptions!$B$33=0,B4,B4-Forecast!F11-Forecast!F10-Forecast!F12)</f>
        <v>1504060357.250373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0.32918759024613886</v>
      </c>
    </row>
    <row r="7" spans="1:2" x14ac:dyDescent="0.25">
      <c r="A7" t="s">
        <v>58</v>
      </c>
      <c r="B7" s="18">
        <f>-MAX(Forecast!F9,0)*B6</f>
        <v>-495118004.58799696</v>
      </c>
    </row>
    <row r="8" spans="1:2" x14ac:dyDescent="0.25">
      <c r="A8" t="s">
        <v>59</v>
      </c>
      <c r="B8" s="18">
        <f>IF(OR(Assumptions!$B$33=0,Assumptions!B12&lt;=0),B5,MAX(B5+B7,0))</f>
        <v>1008942352.6623759</v>
      </c>
    </row>
    <row r="9" spans="1:2" x14ac:dyDescent="0.25">
      <c r="A9" t="s">
        <v>60</v>
      </c>
      <c r="B9" s="18">
        <f>B8*(1+Assumptions!B12)/(Assumptions!B26-Assumptions!B12)</f>
        <v>25379599422.899918</v>
      </c>
    </row>
    <row r="10" spans="1:2" x14ac:dyDescent="0.25">
      <c r="A10" t="s">
        <v>61</v>
      </c>
      <c r="B10" s="18">
        <f>B9/(1+Assumptions!B26)^(5-0.5*Assumptions!B32)</f>
        <v>19056342055.494644</v>
      </c>
    </row>
    <row r="11" spans="1:2" x14ac:dyDescent="0.25">
      <c r="A11" t="s">
        <v>62</v>
      </c>
      <c r="B11" s="18">
        <f>Forecast!B17+B10</f>
        <v>22396891856.243935</v>
      </c>
    </row>
    <row r="12" spans="1:2" x14ac:dyDescent="0.25">
      <c r="A12" t="s">
        <v>63</v>
      </c>
      <c r="B12" s="18">
        <f>-Assumptions!B30</f>
        <v>-4256395000</v>
      </c>
    </row>
    <row r="13" spans="1:2" x14ac:dyDescent="0.25">
      <c r="A13" t="s">
        <v>64</v>
      </c>
      <c r="B13" s="18">
        <f>B11+B12</f>
        <v>18140496856.243935</v>
      </c>
    </row>
    <row r="14" spans="1:2" x14ac:dyDescent="0.25">
      <c r="A14" s="19" t="s">
        <v>65</v>
      </c>
      <c r="B14" s="24">
        <f>B13/Assumptions!B31</f>
        <v>5.821816085761646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2453798261.2461786</v>
      </c>
    </row>
    <row r="18" spans="1:2" x14ac:dyDescent="0.25">
      <c r="A18" t="s">
        <v>60</v>
      </c>
      <c r="B18" s="18">
        <f>B17*Assumptions!B13</f>
        <v>49075965224.92357</v>
      </c>
    </row>
    <row r="19" spans="1:2" x14ac:dyDescent="0.25">
      <c r="A19" t="s">
        <v>61</v>
      </c>
      <c r="B19" s="18">
        <f>B18/(1+Assumptions!B26)^(5-0.5*Assumptions!B32)</f>
        <v>36848823515.546455</v>
      </c>
    </row>
    <row r="20" spans="1:2" x14ac:dyDescent="0.25">
      <c r="A20" t="s">
        <v>62</v>
      </c>
      <c r="B20" s="18">
        <f>Forecast!B17+B19</f>
        <v>40189373316.295746</v>
      </c>
    </row>
    <row r="21" spans="1:2" x14ac:dyDescent="0.25">
      <c r="A21" t="s">
        <v>63</v>
      </c>
      <c r="B21" s="18">
        <f>-Assumptions!B30</f>
        <v>-4256395000</v>
      </c>
    </row>
    <row r="22" spans="1:2" x14ac:dyDescent="0.25">
      <c r="A22" t="s">
        <v>64</v>
      </c>
      <c r="B22" s="18">
        <f>B20+B21</f>
        <v>35932978316.295746</v>
      </c>
    </row>
    <row r="23" spans="1:2" x14ac:dyDescent="0.25">
      <c r="A23" s="19" t="s">
        <v>65</v>
      </c>
      <c r="B23" s="25">
        <f>B22/Assumptions!B31</f>
        <v>11.531943850762296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5.821816085761646</v>
      </c>
    </row>
    <row r="29" spans="1:2" x14ac:dyDescent="0.25">
      <c r="A29" s="19" t="s">
        <v>73</v>
      </c>
      <c r="B29" s="12">
        <f>B28/B26-1</f>
        <v>-0.44182012600559484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0.045748</v>
      </c>
      <c r="B5" s="31">
        <v>10.215590180792395</v>
      </c>
      <c r="C5" s="31">
        <v>11.278029737584921</v>
      </c>
      <c r="D5" s="31">
        <v>12.840013511194034</v>
      </c>
      <c r="E5" s="31">
        <v>15.377358319771181</v>
      </c>
      <c r="F5" s="31">
        <v>20.251286299948333</v>
      </c>
    </row>
    <row r="6" spans="1:6" x14ac:dyDescent="0.25">
      <c r="A6" s="30">
        <v>0.055748</v>
      </c>
      <c r="B6" s="31">
        <v>7.291352949060918</v>
      </c>
      <c r="C6" s="31">
        <v>7.68067197868227</v>
      </c>
      <c r="D6" s="31">
        <v>8.188510322670924</v>
      </c>
      <c r="E6" s="31">
        <v>8.883913721104145</v>
      </c>
      <c r="F6" s="31">
        <v>9.902484440063894</v>
      </c>
    </row>
    <row r="7" spans="1:6" x14ac:dyDescent="0.25">
      <c r="A7" s="30">
        <v>0.065748</v>
      </c>
      <c r="B7" s="31">
        <v>5.523285816474692</v>
      </c>
      <c r="C7" s="31">
        <v>5.658838783263383</v>
      </c>
      <c r="D7" s="32">
        <v>5.821801978052139</v>
      </c>
      <c r="E7" s="31">
        <v>6.023676839243136</v>
      </c>
      <c r="F7" s="31">
        <v>6.283445902156843</v>
      </c>
    </row>
    <row r="8" spans="1:6" x14ac:dyDescent="0.25">
      <c r="A8" s="30">
        <v>0.075748</v>
      </c>
      <c r="B8" s="31">
        <v>4.340246777243742</v>
      </c>
      <c r="C8" s="31">
        <v>4.364554889919564</v>
      </c>
      <c r="D8" s="31">
        <v>4.389144471923531</v>
      </c>
      <c r="E8" s="31">
        <v>4.414107812315763</v>
      </c>
      <c r="F8" s="31">
        <v>4.439582497623791</v>
      </c>
    </row>
    <row r="9" spans="1:6" x14ac:dyDescent="0.25">
      <c r="A9" s="30">
        <v>0.085748</v>
      </c>
      <c r="B9" s="31">
        <v>3.6020129587922747</v>
      </c>
      <c r="C9" s="31">
        <v>3.6214504362320525</v>
      </c>
      <c r="D9" s="31">
        <v>3.6408879136718286</v>
      </c>
      <c r="E9" s="31">
        <v>3.660325391111605</v>
      </c>
      <c r="F9" s="31">
        <v>3.679762868551383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12346426000</v>
      </c>
      <c r="C5" s="18">
        <v>11275659000</v>
      </c>
      <c r="D5" s="18">
        <v>10101021000</v>
      </c>
      <c r="E5" s="18">
        <v>9035103000</v>
      </c>
      <c r="F5" s="8" t="s">
        <v>84</v>
      </c>
    </row>
    <row r="6" spans="1:6" x14ac:dyDescent="0.25">
      <c r="A6" t="s">
        <v>44</v>
      </c>
      <c r="B6" s="18">
        <v>417493000</v>
      </c>
      <c r="C6" s="18">
        <v>977506000</v>
      </c>
      <c r="D6" s="18">
        <v>840110000</v>
      </c>
      <c r="E6" s="18">
        <v>607864000</v>
      </c>
      <c r="F6" s="8" t="s">
        <v>85</v>
      </c>
    </row>
    <row r="7" spans="1:6" x14ac:dyDescent="0.25">
      <c r="A7" t="s">
        <v>86</v>
      </c>
      <c r="B7" s="18">
        <v>530573000</v>
      </c>
      <c r="C7" s="18">
        <v>537834000</v>
      </c>
      <c r="D7" s="18">
        <v>541436000</v>
      </c>
      <c r="E7" s="18">
        <v>516872000</v>
      </c>
      <c r="F7" s="8" t="s">
        <v>87</v>
      </c>
    </row>
    <row r="8" spans="1:6" x14ac:dyDescent="0.25">
      <c r="A8" t="s">
        <v>88</v>
      </c>
      <c r="B8" s="18">
        <v>580516000</v>
      </c>
      <c r="C8" s="18">
        <v>545013000</v>
      </c>
      <c r="D8" s="18">
        <v>615916000</v>
      </c>
      <c r="E8" s="18">
        <v>966131000</v>
      </c>
      <c r="F8" s="8" t="s">
        <v>89</v>
      </c>
    </row>
    <row r="9" spans="1:6" x14ac:dyDescent="0.25">
      <c r="A9" t="s">
        <v>90</v>
      </c>
      <c r="B9" s="18">
        <v>-44453000</v>
      </c>
      <c r="C9" s="18">
        <v>-273762000</v>
      </c>
      <c r="D9" s="18">
        <v>100787000</v>
      </c>
      <c r="E9" s="18">
        <v>441573000</v>
      </c>
      <c r="F9" s="8" t="s">
        <v>91</v>
      </c>
    </row>
    <row r="10" spans="1:6" x14ac:dyDescent="0.25">
      <c r="A10" t="s">
        <v>92</v>
      </c>
      <c r="B10" s="18">
        <v>4832833000</v>
      </c>
      <c r="C10" s="18">
        <v>5821536000</v>
      </c>
      <c r="D10" s="18">
        <v>6108092000</v>
      </c>
      <c r="E10" s="18">
        <v>6534537000</v>
      </c>
      <c r="F10" s="8" t="s">
        <v>93</v>
      </c>
    </row>
    <row r="11" spans="1:6" x14ac:dyDescent="0.25">
      <c r="A11" t="s">
        <v>94</v>
      </c>
      <c r="B11" s="18">
        <v>576438000</v>
      </c>
      <c r="C11" s="18">
        <v>430642000</v>
      </c>
      <c r="D11" s="18">
        <v>353337000</v>
      </c>
      <c r="E11" s="18">
        <v>601771000</v>
      </c>
      <c r="F11" s="8" t="s">
        <v>95</v>
      </c>
    </row>
    <row r="12" spans="1:6" x14ac:dyDescent="0.25">
      <c r="A12" t="s">
        <v>32</v>
      </c>
      <c r="B12" s="34">
        <v>3115951550</v>
      </c>
      <c r="C12" s="34">
        <v>3141914000</v>
      </c>
      <c r="D12" s="34">
        <v>3138085000</v>
      </c>
      <c r="E12" s="34">
        <v>3135180000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2026-09-19T00:08:12Z</dcterms:modified>
</cp:coreProperties>
</file>