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<sst xmlns="http://schemas.openxmlformats.org/spreadsheetml/2006/main" count="114" uniqueCount="102">
  <si>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Saab AB (publ) (SAAB-B.ST)</t>
  </si>
  <si>
    <t>DCF Studio - Base case</t>
  </si>
  <si>
    <t>Blue figures on a cream fill are inputs. Every other figure is a formula - change an input and the model reprices. Currency figures are SEK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</si>
  <si>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</si>
  <si>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</si>
  <si>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</si>
  <si>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</si>
  <si>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</si>
  <si>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</si>
  <si>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</si>
  <si>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</si>
  <si>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</si>
  <si>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</si>
  <si>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</si>
  <si>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</si>
  <si>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</si>
  <si>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</si>
  <si>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</si>
  <si>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</si>
  <si>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</si>
  <si>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</si>
  <si>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</si>
  <si>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</si>
  <si>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(SEK m)</t>
  </si>
  <si>
    <t>Total debt (SEK m)</t>
  </si>
  <si>
    <t>Equity weight</t>
  </si>
  <si>
    <t>Debt weight</t>
  </si>
  <si>
    <t>WACC</t>
  </si>
  <si>
    <t>Base year</t>
  </si>
  <si>
    <t>Revenue, last reported year (SEK m)</t>
  </si>
  <si>
    <t>Fiscal year ended 2025-12-31</t>
  </si>
  <si>
    <t>Net debt (SEK m)</t>
  </si>
  <si>
    <t>Diluted shares</t>
  </si>
  <si>
    <t>Mid-year discounting (1 = yes, 0 = no)</t>
  </si>
  <si>
    <t>Terminal year on a steady-state footing (1 = yes, 0 = no)</t>
  </si>
  <si>
    <t>Forecast cashflows (SEK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</si>
  <si>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</si>
  <si>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</si>
  <si>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</si>
  <si>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</si>
  <si>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</si>
  <si>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</si>
  <si>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</si>
  <si>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</si>
  <si>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</si>
  <si>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</si>
  <si>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</si>
  <si>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</si>
  <si>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</si>
  <si>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</si>
  <si>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</si>
  <si>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</si>
  <si>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</si>
  <si>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(SEK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</si>
  <si>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</si>
  <si>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</si>
  <si>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</si>
  <si>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</si>
  <si>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</si>
  <si>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</si>
  <si>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</si>
  <si>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</si>
  <si>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</si>
  <si>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</si>
  <si>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</si>
  <si>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</si>
  <si>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</si>
  <si>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</si>
  <si>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</si>
  <si>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(SEK)</t>
  </si>
  <si>
    <t>Conversion, SEK to SEK</t>
  </si>
  <si>
    <t>Same currency, no conversion</t>
  </si>
  <si>
    <t>Value per share (SEK)</t>
  </si>
  <si>
    <t>Implied upside</t>
  </si>
  <si>
    <t>Value per share (SEK)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</si>
  <si>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</si>
  <si>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(SEK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</si>
  <si>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</si>
  <si>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</si>
  <si>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</si>
  <si>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</si>
  <si>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</si>
  <si>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</si>
  <si>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</si>
  <si>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</si>
  <si>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</si>
  <si>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</si>
  <si>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</si>
  <si>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</si>
  <si>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</si>
  <si>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</si>
  <si>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</si>
  <si>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</si>
  <si>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</si>
  <si>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</si>
  <si>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</si>
  <si>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</si>
  <si>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</si>
  <si>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7.3% of revenue against depreciation of 4.4%.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</si>
  <si>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</si>
  <si>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30.4x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</si>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</sst>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0.23511069086034886</v>
      </c>
    </row>
    <row r="7" spans="1:2" x14ac:dyDescent="0.25">
      <c r="A7" t="s">
        <v>5</v>
      </c>
      <c r="B7" s="6">
        <v>0.08744478219301152</v>
      </c>
    </row>
    <row r="8" spans="1:2" x14ac:dyDescent="0.25">
      <c r="A8" t="s">
        <v>6</v>
      </c>
      <c r="B8" s="6">
        <v>0.20569539289734246</v>
      </c>
    </row>
    <row r="9" spans="1:2" x14ac:dyDescent="0.25">
      <c r="A9" t="s">
        <v>7</v>
      </c>
      <c r="B9" s="6">
        <v>0.04369100786935143</v>
      </c>
    </row>
    <row r="10" spans="1:2" x14ac:dyDescent="0.25">
      <c r="A10" t="s">
        <v>8</v>
      </c>
      <c r="B10" s="6">
        <v>0.07267496350830631</v>
      </c>
    </row>
    <row r="11" spans="1:2" x14ac:dyDescent="0.25">
      <c r="A11" t="s">
        <v>9</v>
      </c>
      <c r="B11" s="6">
        <v>0.008955534728730605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0.0974367937490378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0.35211</v>
      </c>
      <c r="C19" s="8" t="s">
        <v>19</v>
      </c>
    </row>
    <row r="20" spans="1:2" x14ac:dyDescent="0.25">
      <c r="A20" t="s">
        <v>20</v>
      </c>
      <c r="B20" s="10">
        <f>B17+B19*B18</f>
        <v>0.06488715</v>
      </c>
    </row>
    <row r="21" spans="1:3" x14ac:dyDescent="0.25">
      <c r="A21" t="s">
        <v>21</v>
      </c>
      <c r="B21" s="6">
        <v>0.045430996692304625</v>
      </c>
      <c r="C21" s="8" t="s">
        <v>22</v>
      </c>
    </row>
    <row r="22" spans="1:2" x14ac:dyDescent="0.25">
      <c r="A22" t="s">
        <v>23</v>
      </c>
      <c r="B22" s="11">
        <v>325128814592</v>
      </c>
    </row>
    <row r="23" spans="1:2" x14ac:dyDescent="0.25">
      <c r="A23" t="s">
        <v>24</v>
      </c>
      <c r="B23" s="11">
        <v>14709000000</v>
      </c>
    </row>
    <row r="24" spans="1:2" x14ac:dyDescent="0.25">
      <c r="A24" t="s">
        <v>25</v>
      </c>
      <c r="B24" s="10">
        <f>B22/(B22+B23)</f>
        <v>0.9567175888955759</v>
      </c>
    </row>
    <row r="25" spans="1:2" x14ac:dyDescent="0.25">
      <c r="A25" t="s">
        <v>26</v>
      </c>
      <c r="B25" s="10">
        <f>1-B24</f>
        <v>0.0432824111044241</v>
      </c>
    </row>
    <row r="26" spans="1:2" x14ac:dyDescent="0.25">
      <c r="A26" t="s">
        <v>27</v>
      </c>
      <c r="B26" s="12">
        <f>B24*B20+B25*B21*(1-B8)</f>
        <v>0.06364056894858656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79146000000</v>
      </c>
      <c r="C29" s="8" t="s">
        <v>30</v>
      </c>
    </row>
    <row r="30" spans="1:2" x14ac:dyDescent="0.25">
      <c r="A30" t="s">
        <v>31</v>
      </c>
      <c r="B30" s="11">
        <v>-649000000</v>
      </c>
    </row>
    <row r="31" spans="1:2" x14ac:dyDescent="0.25">
      <c r="A31" t="s">
        <v>32</v>
      </c>
      <c r="B31" s="13">
        <v>539792000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0.23511069086034886</v>
      </c>
      <c r="C5" s="10">
        <f>Assumptions!B6</f>
        <v>0.23511069086034886</v>
      </c>
      <c r="D5" s="10">
        <f>Assumptions!B6</f>
        <v>0.23511069086034886</v>
      </c>
      <c r="E5" s="10">
        <f>Assumptions!B6</f>
        <v>0.23511069086034886</v>
      </c>
      <c r="F5" s="10">
        <f>Assumptions!B6</f>
        <v>0.23511069086034886</v>
      </c>
    </row>
    <row r="6" spans="1:6" x14ac:dyDescent="0.25">
      <c r="A6" t="s">
        <v>43</v>
      </c>
      <c r="B6" s="18">
        <f>Assumptions!B29*(1+B5)</f>
        <v>97754070738.83318</v>
      </c>
      <c r="C6" s="18">
        <f>B6*(1+C5)</f>
        <v>120737097844.65166</v>
      </c>
      <c r="D6" s="18">
        <f>C6*(1+D5)</f>
        <v>149123680331.38126</v>
      </c>
      <c r="E6" s="18">
        <f>D6*(1+E5)</f>
        <v>184184251837.73013</v>
      </c>
      <c r="F6" s="18">
        <f>E6*(1+F5)</f>
        <v>227487938532.89536</v>
      </c>
    </row>
    <row r="7" spans="1:6" x14ac:dyDescent="0.25">
      <c r="A7" t="s">
        <v>5</v>
      </c>
      <c r="B7" s="10">
        <f>Assumptions!B7</f>
        <v>0.08744478219301152</v>
      </c>
      <c r="C7" s="10">
        <f>Assumptions!B7</f>
        <v>0.08744478219301152</v>
      </c>
      <c r="D7" s="10">
        <f>Assumptions!B7</f>
        <v>0.08744478219301152</v>
      </c>
      <c r="E7" s="10">
        <f>Assumptions!B7</f>
        <v>0.08744478219301152</v>
      </c>
      <c r="F7" s="10">
        <f>Assumptions!B7</f>
        <v>0.08744478219301152</v>
      </c>
    </row>
    <row r="8" spans="1:6" x14ac:dyDescent="0.25">
      <c r="A8" t="s">
        <v>44</v>
      </c>
      <c r="B8" s="18">
        <f>B6*B7</f>
        <v>8548083424.237508</v>
      </c>
      <c r="C8" s="18">
        <f>C6*C7</f>
        <v>10557829223.641886</v>
      </c>
      <c r="D8" s="18">
        <f>D6*D7</f>
        <v>13040087746.397911</v>
      </c>
      <c r="E8" s="18">
        <f>E6*E7</f>
        <v>16105951785.333094</v>
      </c>
      <c r="F8" s="18">
        <f>F6*F7</f>
        <v>19892633236.546227</v>
      </c>
    </row>
    <row r="9" spans="1:6" x14ac:dyDescent="0.25">
      <c r="A9" t="s">
        <v>45</v>
      </c>
      <c r="B9" s="18">
        <f>B8*(1-Assumptions!B8)</f>
        <v>6789782045.769713</v>
      </c>
      <c r="C9" s="18">
        <f>C8*(1-Assumptions!B8)</f>
        <v>8386132393.341825</v>
      </c>
      <c r="D9" s="18">
        <f>D8*(1-Assumptions!B8)</f>
        <v>10357801773.986773</v>
      </c>
      <c r="E9" s="18">
        <f>E8*(1-Assumptions!B8)</f>
        <v>12793031704.86335</v>
      </c>
      <c r="F9" s="18">
        <f>F8*(1-Assumptions!B8)</f>
        <v>15800810227.192118</v>
      </c>
    </row>
    <row r="10" spans="1:6" x14ac:dyDescent="0.25">
      <c r="A10" t="s">
        <v>46</v>
      </c>
      <c r="B10" s="18">
        <f>B6*Assumptions!B9</f>
        <v>4270973873.9114966</v>
      </c>
      <c r="C10" s="18">
        <f>C6*Assumptions!B9</f>
        <v>5275125492.0533285</v>
      </c>
      <c r="D10" s="18">
        <f>D6*Assumptions!B9</f>
        <v>6515363890.8650255</v>
      </c>
      <c r="E10" s="18">
        <f>E6*Assumptions!B9</f>
        <v>8047195596.452872</v>
      </c>
      <c r="F10" s="18">
        <f>F6*Assumptions!B9</f>
        <v>9939177312.623264</v>
      </c>
    </row>
    <row r="11" spans="1:6" x14ac:dyDescent="0.25">
      <c r="A11" t="s">
        <v>47</v>
      </c>
      <c r="B11" s="18">
        <f>-B6*Assumptions!B10</f>
        <v>-7104273523.733094</v>
      </c>
      <c r="C11" s="18">
        <f>-C6*Assumptions!B10</f>
        <v>-8774564179.958868</v>
      </c>
      <c r="D11" s="18">
        <f>-D6*Assumptions!B10</f>
        <v>-10837558026.307468</v>
      </c>
      <c r="E11" s="18">
        <f>-E6*Assumptions!B10</f>
        <v>-13385583781.111736</v>
      </c>
      <c r="F11" s="18">
        <f>-F6*Assumptions!B10</f>
        <v>-16532677631.457998</v>
      </c>
    </row>
    <row r="12" spans="1:6" x14ac:dyDescent="0.25">
      <c r="A12" t="s">
        <v>48</v>
      </c>
      <c r="B12" s="18">
        <f>-(B6-Assumptions!B29)*Assumptions!B11</f>
        <v>-166645223.73629627</v>
      </c>
      <c r="C12" s="18">
        <f>-(C6-B6)*Assumptions!B11</f>
        <v>-205825297.41751426</v>
      </c>
      <c r="D12" s="18">
        <f>-(D6-C6)*Assumptions!B11</f>
        <v>-254217025.2898829</v>
      </c>
      <c r="E12" s="18">
        <f>-(E6-D6)*Assumptions!B11</f>
        <v>-313986165.73425007</v>
      </c>
      <c r="F12" s="18">
        <f>-(F6-E6)*Assumptions!B11</f>
        <v>-387807670.0806216</v>
      </c>
    </row>
    <row r="13" spans="1:6" x14ac:dyDescent="0.25">
      <c r="A13" s="19" t="s">
        <v>49</v>
      </c>
      <c r="B13" s="20">
        <f>B9+B10+B11+B12</f>
        <v>3789837172.211819</v>
      </c>
      <c r="C13" s="20">
        <f>C9+C10+C11+C12</f>
        <v>4680868408.018771</v>
      </c>
      <c r="D13" s="20">
        <f>D9+D10+D11+D12</f>
        <v>5781390613.254448</v>
      </c>
      <c r="E13" s="20">
        <f>E9+E10+E11+E12</f>
        <v>7140657354.470237</v>
      </c>
      <c r="F13" s="20">
        <f>F9+F10+F11+F12</f>
        <v>8819502238.276764</v>
      </c>
    </row>
    <row r="14" spans="1:6" x14ac:dyDescent="0.25">
      <c r="A14" t="s">
        <v>50</v>
      </c>
      <c r="B14" s="21">
        <f>1/(1+Assumptions!$B$26)^(1-0.5*Assumptions!$B$32)</f>
        <v>0.9696222063361497</v>
      </c>
      <c r="C14" s="21">
        <f>1/(1+Assumptions!$B$26)^(2-0.5*Assumptions!$B$32)</f>
        <v>0.9116070171097606</v>
      </c>
      <c r="D14" s="21">
        <f>1/(1+Assumptions!$B$26)^(3-0.5*Assumptions!$B$32)</f>
        <v>0.8570630377617959</v>
      </c>
      <c r="E14" s="21">
        <f>1/(1+Assumptions!$B$26)^(4-0.5*Assumptions!$B$32)</f>
        <v>0.8057825761657499</v>
      </c>
      <c r="F14" s="21">
        <f>1/(1+Assumptions!$B$26)^(5-0.5*Assumptions!$B$32)</f>
        <v>0.757570366991802</v>
      </c>
    </row>
    <row r="15" spans="1:6" x14ac:dyDescent="0.25">
      <c r="A15" s="19" t="s">
        <v>51</v>
      </c>
      <c r="B15" s="20">
        <f>B13*B14</f>
        <v>3674710280.5747786</v>
      </c>
      <c r="C15" s="20">
        <f>C13*C14</f>
        <v>4267112486.9173055</v>
      </c>
      <c r="D15" s="20">
        <f>D13*D14</f>
        <v>4955016201.48339</v>
      </c>
      <c r="E15" s="20">
        <f>E13*E14</f>
        <v>5753817278.601935</v>
      </c>
      <c r="F15" s="20">
        <f>F13*F14</f>
        <v>6681393547.336348</v>
      </c>
    </row>
    <row r="17" spans="1:2" x14ac:dyDescent="0.25">
      <c r="A17" s="22" t="s">
        <v>52</v>
      </c>
      <c r="B17" s="23">
        <f>SUM(B15:F15)</f>
        <v>25332049794.913757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8819502238.276764</v>
      </c>
    </row>
    <row r="5" spans="1:2" x14ac:dyDescent="0.25">
      <c r="A5" t="s">
        <v>56</v>
      </c>
      <c r="B5" s="18">
        <f>IF(Assumptions!$B$33=0,B4,B4-Forecast!F11-Forecast!F10-Forecast!F12)</f>
        <v>16390834263.924976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0.2565765871195539</v>
      </c>
    </row>
    <row r="7" spans="1:2" x14ac:dyDescent="0.25">
      <c r="A7" t="s">
        <v>58</v>
      </c>
      <c r="B7" s="18">
        <f>-MAX(Forecast!F9,0)*B6</f>
        <v>-4205504315.4801154</v>
      </c>
    </row>
    <row r="8" spans="1:2" x14ac:dyDescent="0.25">
      <c r="A8" t="s">
        <v>59</v>
      </c>
      <c r="B8" s="18">
        <f>IF(OR(Assumptions!$B$33=0,Assumptions!B12&lt;=0),B5,MAX(B5+B7,0))</f>
        <v>12185329948.44486</v>
      </c>
    </row>
    <row r="9" spans="1:2" x14ac:dyDescent="0.25">
      <c r="A9" t="s">
        <v>60</v>
      </c>
      <c r="B9" s="18">
        <f>B8*(1+Assumptions!B12)/(Assumptions!B26-Assumptions!B12)</f>
        <v>323234453762.1735</v>
      </c>
    </row>
    <row r="10" spans="1:2" x14ac:dyDescent="0.25">
      <c r="A10" t="s">
        <v>61</v>
      </c>
      <c r="B10" s="18">
        <f>B9/(1+Assumptions!B26)^(5-0.5*Assumptions!B32)</f>
        <v>244872843761.00446</v>
      </c>
    </row>
    <row r="11" spans="1:2" x14ac:dyDescent="0.25">
      <c r="A11" t="s">
        <v>62</v>
      </c>
      <c r="B11" s="18">
        <f>Forecast!B17+B10</f>
        <v>270204893555.9182</v>
      </c>
    </row>
    <row r="12" spans="1:2" x14ac:dyDescent="0.25">
      <c r="A12" t="s">
        <v>63</v>
      </c>
      <c r="B12" s="18">
        <f>-Assumptions!B30</f>
        <v>649000000</v>
      </c>
    </row>
    <row r="13" spans="1:2" x14ac:dyDescent="0.25">
      <c r="A13" t="s">
        <v>64</v>
      </c>
      <c r="B13" s="18">
        <f>B11+B12</f>
        <v>270853893555.9182</v>
      </c>
    </row>
    <row r="14" spans="1:2" x14ac:dyDescent="0.25">
      <c r="A14" s="19" t="s">
        <v>65</v>
      </c>
      <c r="B14" s="24">
        <f>B13/Assumptions!B31</f>
        <v>501.774560489815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29831810549.16949</v>
      </c>
    </row>
    <row r="18" spans="1:2" x14ac:dyDescent="0.25">
      <c r="A18" t="s">
        <v>60</v>
      </c>
      <c r="B18" s="18">
        <f>B17*Assumptions!B13</f>
        <v>596636210983.3898</v>
      </c>
    </row>
    <row r="19" spans="1:2" x14ac:dyDescent="0.25">
      <c r="A19" t="s">
        <v>61</v>
      </c>
      <c r="B19" s="18">
        <f>B18/(1+Assumptions!B26)^(5-0.5*Assumptions!B32)</f>
        <v>451993913315.2848</v>
      </c>
    </row>
    <row r="20" spans="1:2" x14ac:dyDescent="0.25">
      <c r="A20" t="s">
        <v>62</v>
      </c>
      <c r="B20" s="18">
        <f>Forecast!B17+B19</f>
        <v>477325963110.19855</v>
      </c>
    </row>
    <row r="21" spans="1:2" x14ac:dyDescent="0.25">
      <c r="A21" t="s">
        <v>63</v>
      </c>
      <c r="B21" s="18">
        <f>-Assumptions!B30</f>
        <v>649000000</v>
      </c>
    </row>
    <row r="22" spans="1:2" x14ac:dyDescent="0.25">
      <c r="A22" t="s">
        <v>64</v>
      </c>
      <c r="B22" s="18">
        <f>B20+B21</f>
        <v>477974963110.19855</v>
      </c>
    </row>
    <row r="23" spans="1:2" x14ac:dyDescent="0.25">
      <c r="A23" s="19" t="s">
        <v>65</v>
      </c>
      <c r="B23" s="25">
        <f>B22/Assumptions!B31</f>
        <v>885.4798943115098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603.6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501.774560489815</v>
      </c>
    </row>
    <row r="29" spans="1:2" x14ac:dyDescent="0.25">
      <c r="A29" s="19" t="s">
        <v>73</v>
      </c>
      <c r="B29" s="12">
        <f>B28/B26-1</f>
        <v>-0.1686968845430501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0.043641</v>
      </c>
      <c r="B5" s="31">
        <v>801.9327257083781</v>
      </c>
      <c r="C5" s="31">
        <v>909.8257380016265</v>
      </c>
      <c r="D5" s="31">
        <v>1074.9084432732168</v>
      </c>
      <c r="E5" s="31">
        <v>1360.068122123921</v>
      </c>
      <c r="F5" s="31">
        <v>1973.7476172440204</v>
      </c>
    </row>
    <row r="6" spans="1:6" x14ac:dyDescent="0.25">
      <c r="A6" s="30">
        <v>0.053641</v>
      </c>
      <c r="B6" s="31">
        <v>582.8168043973777</v>
      </c>
      <c r="C6" s="31">
        <v>627.7717566117544</v>
      </c>
      <c r="D6" s="31">
        <v>687.9926747569266</v>
      </c>
      <c r="E6" s="31">
        <v>773.1656757045125</v>
      </c>
      <c r="F6" s="31">
        <v>903.3691480622158</v>
      </c>
    </row>
    <row r="7" spans="1:6" x14ac:dyDescent="0.25">
      <c r="A7" s="30">
        <v>0.063641</v>
      </c>
      <c r="B7" s="31">
        <v>454.25535602206725</v>
      </c>
      <c r="C7" s="31">
        <v>475.4254072561643</v>
      </c>
      <c r="D7" s="32">
        <v>501.7686195097136</v>
      </c>
      <c r="E7" s="31">
        <v>535.5916250258648</v>
      </c>
      <c r="F7" s="31">
        <v>580.8117765136371</v>
      </c>
    </row>
    <row r="8" spans="1:6" x14ac:dyDescent="0.25">
      <c r="A8" s="30">
        <v>0.073641</v>
      </c>
      <c r="B8" s="31">
        <v>369.9003911984492</v>
      </c>
      <c r="C8" s="31">
        <v>380.2242982244117</v>
      </c>
      <c r="D8" s="31">
        <v>392.43799850725543</v>
      </c>
      <c r="E8" s="31">
        <v>407.19103946462025</v>
      </c>
      <c r="F8" s="31">
        <v>425.46916448093754</v>
      </c>
    </row>
    <row r="9" spans="1:6" x14ac:dyDescent="0.25">
      <c r="A9" s="30">
        <v>0.083641</v>
      </c>
      <c r="B9" s="31">
        <v>310.41404603231246</v>
      </c>
      <c r="C9" s="31">
        <v>315.21447819452084</v>
      </c>
      <c r="D9" s="31">
        <v>320.64841144261663</v>
      </c>
      <c r="E9" s="31">
        <v>326.8929960215304</v>
      </c>
      <c r="F9" s="31">
        <v>334.1982220622682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79146000000</v>
      </c>
      <c r="C5" s="18">
        <v>63751000000</v>
      </c>
      <c r="D5" s="18">
        <v>51609000000</v>
      </c>
      <c r="E5" s="18">
        <v>42006000000</v>
      </c>
      <c r="F5" s="8" t="s">
        <v>84</v>
      </c>
    </row>
    <row r="6" spans="1:6" x14ac:dyDescent="0.25">
      <c r="A6" t="s">
        <v>44</v>
      </c>
      <c r="B6" s="18">
        <v>7622000000</v>
      </c>
      <c r="C6" s="18">
        <v>5598000000</v>
      </c>
      <c r="D6" s="18">
        <v>4520000000</v>
      </c>
      <c r="E6" s="18">
        <v>3280000000</v>
      </c>
      <c r="F6" s="8" t="s">
        <v>85</v>
      </c>
    </row>
    <row r="7" spans="1:6" x14ac:dyDescent="0.25">
      <c r="A7" t="s">
        <v>86</v>
      </c>
      <c r="B7" s="18">
        <v>3067000000</v>
      </c>
      <c r="C7" s="18">
        <v>2645000000</v>
      </c>
      <c r="D7" s="18">
        <v>2265000000</v>
      </c>
      <c r="E7" s="18">
        <v>2127000000</v>
      </c>
      <c r="F7" s="8" t="s">
        <v>87</v>
      </c>
    </row>
    <row r="8" spans="1:6" x14ac:dyDescent="0.25">
      <c r="A8" t="s">
        <v>88</v>
      </c>
      <c r="B8" s="18">
        <v>7222000000</v>
      </c>
      <c r="C8" s="18">
        <v>4839000000</v>
      </c>
      <c r="D8" s="18">
        <v>3538000000</v>
      </c>
      <c r="E8" s="18">
        <v>2310000000</v>
      </c>
      <c r="F8" s="8" t="s">
        <v>89</v>
      </c>
    </row>
    <row r="9" spans="1:6" x14ac:dyDescent="0.25">
      <c r="A9" t="s">
        <v>90</v>
      </c>
      <c r="B9" s="18">
        <v>-320000000</v>
      </c>
      <c r="C9" s="18">
        <v>1003000000</v>
      </c>
      <c r="D9" s="18">
        <v>86000000</v>
      </c>
      <c r="E9" s="18">
        <v>932000000</v>
      </c>
      <c r="F9" s="8" t="s">
        <v>91</v>
      </c>
    </row>
    <row r="10" spans="1:6" x14ac:dyDescent="0.25">
      <c r="A10" t="s">
        <v>92</v>
      </c>
      <c r="B10" s="18">
        <v>14709000000</v>
      </c>
      <c r="C10" s="18">
        <v>10384000000</v>
      </c>
      <c r="D10" s="18">
        <v>10043000000</v>
      </c>
      <c r="E10" s="18">
        <v>9988000000</v>
      </c>
      <c r="F10" s="8" t="s">
        <v>93</v>
      </c>
    </row>
    <row r="11" spans="1:6" x14ac:dyDescent="0.25">
      <c r="A11" t="s">
        <v>94</v>
      </c>
      <c r="B11" s="18">
        <v>15358000000</v>
      </c>
      <c r="C11" s="18">
        <v>11741000000</v>
      </c>
      <c r="D11" s="18">
        <v>13469000000</v>
      </c>
      <c r="E11" s="18">
        <v>12857000000</v>
      </c>
      <c r="F11" s="8" t="s">
        <v>95</v>
      </c>
    </row>
    <row r="12" spans="1:6" x14ac:dyDescent="0.25">
      <c r="A12" t="s">
        <v>32</v>
      </c>
      <c r="B12" s="34">
        <v>539792000</v>
      </c>
      <c r="C12" s="34">
        <v>539218000</v>
      </c>
      <c r="D12" s="34">
        <v>537511000</v>
      </c>
      <c r="E12" s="34">
        <v>534896000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2026-09-19T00:08:42Z</dcterms:modified>
</cp:coreProperties>
</file>