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<sst xmlns="http://schemas.openxmlformats.org/spreadsheetml/2006/main" count="112" uniqueCount="100">
  <si>
    <t>Sanofi (SAN.PA)</t>
  </si>
  <si>
    <t>DCF Studio - Base case</t>
  </si>
  <si>
    <t>Blue figures on a cream fill are inputs. Every other figure is a formula - change an input and the model reprices. Currency figures are EUR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</si>
  <si>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</si>
  <si>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</si>
  <si>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</si>
  <si>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</si>
  <si>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</si>
  <si>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</si>
  <si>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</si>
  <si>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</si>
  <si>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</si>
  <si>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</si>
  <si>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From reported invested capital</t>
  </si>
  <si>
    <t>Discount rate</t>
  </si>
  <si>
    <t>Risk-free rate</t>
  </si>
  <si>
    <t>EUR assumption - no free live source available for this market</t>
  </si>
  <si>
    <t>Equity risk premium</t>
  </si>
  <si>
    <t>Beta</t>
  </si>
  <si>
    <t>As reported</t>
  </si>
  <si>
    <t>Cost of equity</t>
  </si>
  <si>
    <t>Cost of debt</t>
  </si>
  <si>
    <t>Interest expense / average total debt</t>
  </si>
  <si>
    <t>Market capitalisation (EUR m)</t>
  </si>
  <si>
    <t>Total debt (EUR m)</t>
  </si>
  <si>
    <t>Equity weight</t>
  </si>
  <si>
    <t>Debt weight</t>
  </si>
  <si>
    <t>WACC</t>
  </si>
  <si>
    <t>Base year</t>
  </si>
  <si>
    <t>Revenue, last reported year (EUR m)</t>
  </si>
  <si>
    <t>Fiscal year ended 2025-12-31</t>
  </si>
  <si>
    <t>Net debt (EUR m)</t>
  </si>
  <si>
    <t>Diluted shares</t>
  </si>
  <si>
    <t>Mid-year discounting (1 = yes, 0 = no)</t>
  </si>
  <si>
    <t>Terminal year on a steady-state footing (1 = yes, 0 = no)</t>
  </si>
  <si>
    <t>Forecast cashflows (EUR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</si>
  <si>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</si>
  <si>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</si>
  <si>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</si>
  <si>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</si>
  <si>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</si>
  <si>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</si>
  <si>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</si>
  <si>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</si>
  <si>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</si>
  <si>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</si>
  <si>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</si>
  <si>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</si>
  <si>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</si>
  <si>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</si>
  <si>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</si>
  <si>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</si>
  <si>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</si>
  <si>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(EUR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</si>
  <si>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</si>
  <si>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</si>
  <si>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</si>
  <si>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</si>
  <si>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</si>
  <si>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</si>
  <si>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</si>
  <si>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</si>
  <si>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</si>
  <si>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</si>
  <si>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</si>
  <si>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</si>
  <si>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</si>
  <si>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</si>
  <si>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</si>
  <si>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(EUR)</t>
  </si>
  <si>
    <t>Conversion, EUR to EUR</t>
  </si>
  <si>
    <t>Same currency, no conversion</t>
  </si>
  <si>
    <t>Value per share (EUR)</t>
  </si>
  <si>
    <t>Implied upside</t>
  </si>
  <si>
    <t>Value per share (EUR)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</si>
  <si>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</si>
  <si>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(EUR m, except shares)</t>
  </si>
  <si>
    <t>What the model was built from. "derived" means the figure was not reported and was computed - the note says how.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</si>
  <si>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</si>
  <si>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</si>
  <si>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</si>
  <si>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</si>
  <si>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</si>
  <si>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</si>
  <si>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</si>
  <si>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</si>
  <si>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</si>
  <si>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</si>
  <si>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</si>
  <si>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</si>
  <si>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</si>
  <si>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</si>
  <si>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</si>
  <si>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</si>
  <si>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</si>
  <si>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</si>
  <si>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</si>
  <si>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</si>
  <si>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Note: Risk-free rate is an assumption: EUR assumption - no free live source available for this market.</t>
  </si>
  <si>
    <t>Data: Yahoo Finance. Risk-free rate: EUR assumption - no free live source available for this market.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</si>
</sst>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0.04821973515282685</v>
      </c>
    </row>
    <row r="7" spans="1:2" x14ac:dyDescent="0.25">
      <c r="A7" t="s">
        <v>5</v>
      </c>
      <c r="B7" s="6">
        <v>0.22127964823023005</v>
      </c>
    </row>
    <row r="8" spans="1:2" x14ac:dyDescent="0.25">
      <c r="A8" t="s">
        <v>6</v>
      </c>
      <c r="B8" s="6">
        <v>0.17433101669118706</v>
      </c>
    </row>
    <row r="9" spans="1:2" x14ac:dyDescent="0.25">
      <c r="A9" t="s">
        <v>7</v>
      </c>
      <c r="B9" s="6">
        <v>0.09639056002930425</v>
      </c>
    </row>
    <row r="10" spans="1:2" x14ac:dyDescent="0.25">
      <c r="A10" t="s">
        <v>8</v>
      </c>
      <c r="B10" s="6">
        <v>0.06738807750932045</v>
      </c>
    </row>
    <row r="11" spans="1:2" x14ac:dyDescent="0.25">
      <c r="A11" t="s">
        <v>9</v>
      </c>
      <c r="B11" s="6">
        <v>-0.39072847682119205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6.584549427954173</v>
      </c>
    </row>
    <row r="14" spans="1:3" x14ac:dyDescent="0.25">
      <c r="A14" t="s">
        <v>12</v>
      </c>
      <c r="B14" s="6">
        <v>0.08371416257395708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0.032</v>
      </c>
      <c r="C17" s="8" t="s">
        <v>16</v>
      </c>
    </row>
    <row r="18" spans="1:2" x14ac:dyDescent="0.25">
      <c r="A18" t="s">
        <v>17</v>
      </c>
      <c r="B18" s="6">
        <v>0.06</v>
      </c>
    </row>
    <row r="19" spans="1:3" x14ac:dyDescent="0.25">
      <c r="A19" t="s">
        <v>18</v>
      </c>
      <c r="B19" s="9">
        <v>0.5176</v>
      </c>
      <c r="C19" s="8" t="s">
        <v>19</v>
      </c>
    </row>
    <row r="20" spans="1:2" x14ac:dyDescent="0.25">
      <c r="A20" t="s">
        <v>20</v>
      </c>
      <c r="B20" s="10">
        <f>B17+B19*B18</f>
        <v>0.063056</v>
      </c>
    </row>
    <row r="21" spans="1:3" x14ac:dyDescent="0.25">
      <c r="A21" t="s">
        <v>21</v>
      </c>
      <c r="B21" s="6">
        <v>0.03274486726820976</v>
      </c>
      <c r="C21" s="8" t="s">
        <v>22</v>
      </c>
    </row>
    <row r="22" spans="1:2" x14ac:dyDescent="0.25">
      <c r="A22" t="s">
        <v>23</v>
      </c>
      <c r="B22" s="11">
        <v>88716992512</v>
      </c>
    </row>
    <row r="23" spans="1:2" x14ac:dyDescent="0.25">
      <c r="A23" t="s">
        <v>24</v>
      </c>
      <c r="B23" s="11">
        <v>20329000000</v>
      </c>
    </row>
    <row r="24" spans="1:2" x14ac:dyDescent="0.25">
      <c r="A24" t="s">
        <v>25</v>
      </c>
      <c r="B24" s="10">
        <f>B22/(B22+B23)</f>
        <v>0.8135740751980144</v>
      </c>
    </row>
    <row r="25" spans="1:2" x14ac:dyDescent="0.25">
      <c r="A25" t="s">
        <v>26</v>
      </c>
      <c r="B25" s="10">
        <f>1-B24</f>
        <v>0.1864259248019856</v>
      </c>
    </row>
    <row r="26" spans="1:2" x14ac:dyDescent="0.25">
      <c r="A26" t="s">
        <v>27</v>
      </c>
      <c r="B26" s="12">
        <f>B24*B20+B25*B21*(1-B8)</f>
        <v>0.05634101672352209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46716000000</v>
      </c>
      <c r="C29" s="8" t="s">
        <v>30</v>
      </c>
    </row>
    <row r="30" spans="1:2" x14ac:dyDescent="0.25">
      <c r="A30" t="s">
        <v>31</v>
      </c>
      <c r="B30" s="11">
        <v>11862000000</v>
      </c>
    </row>
    <row r="31" spans="1:2" x14ac:dyDescent="0.25">
      <c r="A31" t="s">
        <v>32</v>
      </c>
      <c r="B31" s="13">
        <v>1225600000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0.04821973515282685</v>
      </c>
      <c r="C5" s="10">
        <f>Assumptions!B6</f>
        <v>0.04821973515282685</v>
      </c>
      <c r="D5" s="10">
        <f>Assumptions!B6</f>
        <v>0.04821973515282685</v>
      </c>
      <c r="E5" s="10">
        <f>Assumptions!B6</f>
        <v>0.04821973515282685</v>
      </c>
      <c r="F5" s="10">
        <f>Assumptions!B6</f>
        <v>0.04821973515282685</v>
      </c>
    </row>
    <row r="6" spans="1:6" x14ac:dyDescent="0.25">
      <c r="A6" t="s">
        <v>43</v>
      </c>
      <c r="B6" s="18">
        <f>Assumptions!B29*(1+B5)</f>
        <v>48968633147.39946</v>
      </c>
      <c r="C6" s="18">
        <f>B6*(1+C5)</f>
        <v>51329887668.562996</v>
      </c>
      <c r="D6" s="18">
        <f>C6*(1+D5)</f>
        <v>53805001257.365456</v>
      </c>
      <c r="E6" s="18">
        <f>D6*(1+E5)</f>
        <v>56399464167.893135</v>
      </c>
      <c r="F6" s="18">
        <f>E6*(1+F5)</f>
        <v>59119031392.83029</v>
      </c>
    </row>
    <row r="7" spans="1:6" x14ac:dyDescent="0.25">
      <c r="A7" t="s">
        <v>5</v>
      </c>
      <c r="B7" s="10">
        <f>Assumptions!B7</f>
        <v>0.22127964823023005</v>
      </c>
      <c r="C7" s="10">
        <f>Assumptions!B7</f>
        <v>0.22127964823023005</v>
      </c>
      <c r="D7" s="10">
        <f>Assumptions!B7</f>
        <v>0.22127964823023005</v>
      </c>
      <c r="E7" s="10">
        <f>Assumptions!B7</f>
        <v>0.22127964823023005</v>
      </c>
      <c r="F7" s="10">
        <f>Assumptions!B7</f>
        <v>0.22127964823023005</v>
      </c>
    </row>
    <row r="8" spans="1:6" x14ac:dyDescent="0.25">
      <c r="A8" t="s">
        <v>44</v>
      </c>
      <c r="B8" s="18">
        <f>B6*B7</f>
        <v>10835761917.171736</v>
      </c>
      <c r="C8" s="18">
        <f>C6*C7</f>
        <v>11358259486.996843</v>
      </c>
      <c r="D8" s="18">
        <f>D6*D7</f>
        <v>11905951751.256914</v>
      </c>
      <c r="E8" s="18">
        <f>E6*E7</f>
        <v>12480053591.444857</v>
      </c>
      <c r="F8" s="18">
        <f>F6*F7</f>
        <v>13081838470.317415</v>
      </c>
    </row>
    <row r="9" spans="1:6" x14ac:dyDescent="0.25">
      <c r="A9" t="s">
        <v>45</v>
      </c>
      <c r="B9" s="18">
        <f>B8*(1-Assumptions!B8)</f>
        <v>8946752525.52754</v>
      </c>
      <c r="C9" s="18">
        <f>C8*(1-Assumptions!B8)</f>
        <v>9378162562.786362</v>
      </c>
      <c r="D9" s="18">
        <f>D8*(1-Assumptions!B8)</f>
        <v>9830375077.784077</v>
      </c>
      <c r="E9" s="18">
        <f>E8*(1-Assumptions!B8)</f>
        <v>10304393160.487774</v>
      </c>
      <c r="F9" s="18">
        <f>F8*(1-Assumptions!B8)</f>
        <v>10801268269.597095</v>
      </c>
    </row>
    <row r="10" spans="1:6" x14ac:dyDescent="0.25">
      <c r="A10" t="s">
        <v>46</v>
      </c>
      <c r="B10" s="18">
        <f>B6*Assumptions!B9</f>
        <v>4720113972.947386</v>
      </c>
      <c r="C10" s="18">
        <f>C6*Assumptions!B9</f>
        <v>4947716618.614065</v>
      </c>
      <c r="D10" s="18">
        <f>D6*Assumptions!B9</f>
        <v>5186294203.574876</v>
      </c>
      <c r="E10" s="18">
        <f>E6*Assumptions!B9</f>
        <v>5436375936.495897</v>
      </c>
      <c r="F10" s="18">
        <f>F6*Assumptions!B9</f>
        <v>5698516544.344931</v>
      </c>
    </row>
    <row r="11" spans="1:6" x14ac:dyDescent="0.25">
      <c r="A11" t="s">
        <v>47</v>
      </c>
      <c r="B11" s="18">
        <f>-B6*Assumptions!B10</f>
        <v>-3299902046.0624337</v>
      </c>
      <c r="C11" s="18">
        <f>-C6*Assumptions!B10</f>
        <v>-3459022448.753835</v>
      </c>
      <c r="D11" s="18">
        <f>-D6*Assumptions!B10</f>
        <v>-3625815595.1204276</v>
      </c>
      <c r="E11" s="18">
        <f>-E6*Assumptions!B10</f>
        <v>-3800651462.830124</v>
      </c>
      <c r="F11" s="18">
        <f>-F6*Assumptions!B10</f>
        <v>-3983917869.7759967</v>
      </c>
    </row>
    <row r="12" spans="1:6" x14ac:dyDescent="0.25">
      <c r="A12" t="s">
        <v>48</v>
      </c>
      <c r="B12" s="18">
        <f>-(B6-Assumptions!B29)*Assumptions!B11</f>
        <v>880167918.5203187</v>
      </c>
      <c r="C12" s="18">
        <f>-(C6-B6)*Assumptions!B11</f>
        <v>922609382.4413817</v>
      </c>
      <c r="D12" s="18">
        <f>-(D6-C6)*Assumptions!B11</f>
        <v>967097362.5122193</v>
      </c>
      <c r="E12" s="18">
        <f>-(E6-D6)*Assumptions!B11</f>
        <v>1013730541.1995568</v>
      </c>
      <c r="F12" s="18">
        <f>-(F6-E6)*Assumptions!B11</f>
        <v>1062612359.4125314</v>
      </c>
    </row>
    <row r="13" spans="1:6" x14ac:dyDescent="0.25">
      <c r="A13" s="19" t="s">
        <v>49</v>
      </c>
      <c r="B13" s="20">
        <f>B9+B10+B11+B12</f>
        <v>11247132370.932812</v>
      </c>
      <c r="C13" s="20">
        <f>C9+C10+C11+C12</f>
        <v>11789466115.087973</v>
      </c>
      <c r="D13" s="20">
        <f>D9+D10+D11+D12</f>
        <v>12357951048.750742</v>
      </c>
      <c r="E13" s="20">
        <f>E9+E10+E11+E12</f>
        <v>12953848175.353104</v>
      </c>
      <c r="F13" s="20">
        <f>F9+F10+F11+F12</f>
        <v>13578479303.57856</v>
      </c>
    </row>
    <row r="14" spans="1:6" x14ac:dyDescent="0.25">
      <c r="A14" t="s">
        <v>50</v>
      </c>
      <c r="B14" s="21">
        <f>1/(1+Assumptions!$B$26)^(1-0.5*Assumptions!$B$32)</f>
        <v>0.9729665916145869</v>
      </c>
      <c r="C14" s="21">
        <f>1/(1+Assumptions!$B$26)^(2-0.5*Assumptions!$B$32)</f>
        <v>0.9210724341959762</v>
      </c>
      <c r="D14" s="21">
        <f>1/(1+Assumptions!$B$26)^(3-0.5*Assumptions!$B$32)</f>
        <v>0.8719461041595149</v>
      </c>
      <c r="E14" s="21">
        <f>1/(1+Assumptions!$B$26)^(4-0.5*Assumptions!$B$32)</f>
        <v>0.8254399766318369</v>
      </c>
      <c r="F14" s="21">
        <f>1/(1+Assumptions!$B$26)^(5-0.5*Assumptions!$B$32)</f>
        <v>0.7814143004615344</v>
      </c>
    </row>
    <row r="15" spans="1:6" x14ac:dyDescent="0.25">
      <c r="A15" s="19" t="s">
        <v>51</v>
      </c>
      <c r="B15" s="20">
        <f>B13*B14</f>
        <v>10943084048.384584</v>
      </c>
      <c r="C15" s="20">
        <f>C13*C14</f>
        <v>10858952252.495058</v>
      </c>
      <c r="D15" s="20">
        <f>D13*D14</f>
        <v>10775467272.352201</v>
      </c>
      <c r="E15" s="20">
        <f>E13*E14</f>
        <v>10692624135.155828</v>
      </c>
      <c r="F15" s="20">
        <f>F13*F14</f>
        <v>10610417906.337263</v>
      </c>
    </row>
    <row r="17" spans="1:2" x14ac:dyDescent="0.25">
      <c r="A17" s="22" t="s">
        <v>52</v>
      </c>
      <c r="B17" s="23">
        <f>SUM(B15:F15)</f>
        <v>53880545614.72494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13578479303.57856</v>
      </c>
    </row>
    <row r="5" spans="1:2" x14ac:dyDescent="0.25">
      <c r="A5" t="s">
        <v>56</v>
      </c>
      <c r="B5" s="18">
        <f>IF(Assumptions!$B$33=0,B4,B4-Forecast!F11-Forecast!F10-Forecast!F12)</f>
        <v>10801268269.597095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0.2986352515670668</v>
      </c>
    </row>
    <row r="7" spans="1:2" x14ac:dyDescent="0.25">
      <c r="A7" t="s">
        <v>58</v>
      </c>
      <c r="B7" s="18">
        <f>-MAX(Forecast!F9,0)*B6</f>
        <v>-3225639466.9345045</v>
      </c>
    </row>
    <row r="8" spans="1:2" x14ac:dyDescent="0.25">
      <c r="A8" t="s">
        <v>59</v>
      </c>
      <c r="B8" s="18">
        <f>IF(OR(Assumptions!$B$33=0,Assumptions!B12&lt;=0),B5,MAX(B5+B7,0))</f>
        <v>7575628802.662591</v>
      </c>
    </row>
    <row r="9" spans="1:2" x14ac:dyDescent="0.25">
      <c r="A9" t="s">
        <v>60</v>
      </c>
      <c r="B9" s="18">
        <f>B8*(1+Assumptions!B12)/(Assumptions!B26-Assumptions!B12)</f>
        <v>247759017878.36212</v>
      </c>
    </row>
    <row r="10" spans="1:2" x14ac:dyDescent="0.25">
      <c r="A10" t="s">
        <v>61</v>
      </c>
      <c r="B10" s="18">
        <f>B9/(1+Assumptions!B26)^(5-0.5*Assumptions!B32)</f>
        <v>193602439638.45712</v>
      </c>
    </row>
    <row r="11" spans="1:2" x14ac:dyDescent="0.25">
      <c r="A11" t="s">
        <v>62</v>
      </c>
      <c r="B11" s="18">
        <f>Forecast!B17+B10</f>
        <v>247482985253.18207</v>
      </c>
    </row>
    <row r="12" spans="1:2" x14ac:dyDescent="0.25">
      <c r="A12" t="s">
        <v>63</v>
      </c>
      <c r="B12" s="18">
        <f>-Assumptions!B30</f>
        <v>-11862000000</v>
      </c>
    </row>
    <row r="13" spans="1:2" x14ac:dyDescent="0.25">
      <c r="A13" t="s">
        <v>64</v>
      </c>
      <c r="B13" s="18">
        <f>B11+B12</f>
        <v>235620985253.18207</v>
      </c>
    </row>
    <row r="14" spans="1:2" x14ac:dyDescent="0.25">
      <c r="A14" s="19" t="s">
        <v>65</v>
      </c>
      <c r="B14" s="24">
        <f>B13/Assumptions!B31</f>
        <v>192.2494984115389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18780355014.662346</v>
      </c>
    </row>
    <row r="18" spans="1:2" x14ac:dyDescent="0.25">
      <c r="A18" t="s">
        <v>60</v>
      </c>
      <c r="B18" s="18">
        <f>B17*Assumptions!B13</f>
        <v>123660175868.57124</v>
      </c>
    </row>
    <row r="19" spans="1:2" x14ac:dyDescent="0.25">
      <c r="A19" t="s">
        <v>61</v>
      </c>
      <c r="B19" s="18">
        <f>B18/(1+Assumptions!B26)^(5-0.5*Assumptions!B32)</f>
        <v>96629829821.28992</v>
      </c>
    </row>
    <row r="20" spans="1:2" x14ac:dyDescent="0.25">
      <c r="A20" t="s">
        <v>62</v>
      </c>
      <c r="B20" s="18">
        <f>Forecast!B17+B19</f>
        <v>150510375436.01486</v>
      </c>
    </row>
    <row r="21" spans="1:2" x14ac:dyDescent="0.25">
      <c r="A21" t="s">
        <v>63</v>
      </c>
      <c r="B21" s="18">
        <f>-Assumptions!B30</f>
        <v>-11862000000</v>
      </c>
    </row>
    <row r="22" spans="1:2" x14ac:dyDescent="0.25">
      <c r="A22" t="s">
        <v>64</v>
      </c>
      <c r="B22" s="18">
        <f>B20+B21</f>
        <v>138648375436.01486</v>
      </c>
    </row>
    <row r="23" spans="1:2" x14ac:dyDescent="0.25">
      <c r="A23" s="19" t="s">
        <v>65</v>
      </c>
      <c r="B23" s="25">
        <f>B22/Assumptions!B31</f>
        <v>113.126938182127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74.05</v>
      </c>
    </row>
    <row r="27" spans="1:3" x14ac:dyDescent="0.25">
      <c r="A27" t="s">
        <v>70</v>
      </c>
      <c r="B27" s="27">
        <v>1</v>
      </c>
      <c r="C27" s="8" t="s">
        <v>71</v>
      </c>
    </row>
    <row r="28" spans="1:2" x14ac:dyDescent="0.25">
      <c r="A28" t="s">
        <v>72</v>
      </c>
      <c r="B28" s="28">
        <f>B14*B27</f>
        <v>192.2494984115389</v>
      </c>
    </row>
    <row r="29" spans="1:2" x14ac:dyDescent="0.25">
      <c r="A29" s="19" t="s">
        <v>73</v>
      </c>
      <c r="B29" s="12">
        <f>B28/B26-1</f>
        <v>1.5962119974549482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0.036341</v>
      </c>
      <c r="B5" s="31">
        <v>329.43572361164667</v>
      </c>
      <c r="C5" s="31">
        <v>392.9908630756071</v>
      </c>
      <c r="D5" s="31">
        <v>512.1908965369734</v>
      </c>
      <c r="E5" s="31">
        <v>818.6670193846564</v>
      </c>
      <c r="F5" s="31">
        <v>3407.2300748660623</v>
      </c>
    </row>
    <row r="6" spans="1:6" x14ac:dyDescent="0.25">
      <c r="A6" s="30">
        <v>0.046341</v>
      </c>
      <c r="B6" s="31">
        <v>226.41139916147023</v>
      </c>
      <c r="C6" s="31">
        <v>247.1762339469056</v>
      </c>
      <c r="D6" s="31">
        <v>277.4699231796673</v>
      </c>
      <c r="E6" s="31">
        <v>326.0393499580902</v>
      </c>
      <c r="F6" s="31">
        <v>417.0566387143164</v>
      </c>
    </row>
    <row r="7" spans="1:6" x14ac:dyDescent="0.25">
      <c r="A7" s="30">
        <v>0.056341</v>
      </c>
      <c r="B7" s="31">
        <v>173.0681817637215</v>
      </c>
      <c r="C7" s="31">
        <v>181.39593665060283</v>
      </c>
      <c r="D7" s="32">
        <v>192.24959568474523</v>
      </c>
      <c r="E7" s="31">
        <v>207.06754625496927</v>
      </c>
      <c r="F7" s="31">
        <v>228.63617948827095</v>
      </c>
    </row>
    <row r="8" spans="1:6" x14ac:dyDescent="0.25">
      <c r="A8" s="30">
        <v>0.066341</v>
      </c>
      <c r="B8" s="31">
        <v>140.38376215396707</v>
      </c>
      <c r="C8" s="31">
        <v>143.84780404721343</v>
      </c>
      <c r="D8" s="31">
        <v>148.0544013591293</v>
      </c>
      <c r="E8" s="31">
        <v>153.31004899299327</v>
      </c>
      <c r="F8" s="31">
        <v>160.11682904028996</v>
      </c>
    </row>
    <row r="9" spans="1:6" x14ac:dyDescent="0.25">
      <c r="A9" s="30">
        <v>0.076341</v>
      </c>
      <c r="B9" s="31">
        <v>118.26060710758232</v>
      </c>
      <c r="C9" s="31">
        <v>119.50669618126439</v>
      </c>
      <c r="D9" s="31">
        <v>120.92186304326842</v>
      </c>
      <c r="E9" s="31">
        <v>122.5608360513087</v>
      </c>
      <c r="F9" s="31">
        <v>124.50482011553592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46716000000</v>
      </c>
      <c r="C5" s="18">
        <v>44286000000</v>
      </c>
      <c r="D5" s="18">
        <v>41618000000</v>
      </c>
      <c r="E5" s="18">
        <v>40561000000</v>
      </c>
      <c r="F5" s="8" t="s">
        <v>84</v>
      </c>
    </row>
    <row r="6" spans="1:6" x14ac:dyDescent="0.25">
      <c r="A6" t="s">
        <v>44</v>
      </c>
      <c r="B6" s="18">
        <v>9597000000</v>
      </c>
      <c r="C6" s="18">
        <v>8923000000</v>
      </c>
      <c r="D6" s="18">
        <v>8691000000</v>
      </c>
      <c r="E6" s="18">
        <v>10926000000</v>
      </c>
      <c r="F6" s="8" t="s">
        <v>85</v>
      </c>
    </row>
    <row r="7" spans="1:6" x14ac:dyDescent="0.25">
      <c r="A7" t="s">
        <v>86</v>
      </c>
      <c r="B7" s="18">
        <v>5678000000</v>
      </c>
      <c r="C7" s="18">
        <v>3586000000</v>
      </c>
      <c r="D7" s="18">
        <v>4429000000</v>
      </c>
      <c r="E7" s="18">
        <v>3108000000</v>
      </c>
      <c r="F7" s="8" t="s">
        <v>87</v>
      </c>
    </row>
    <row r="8" spans="1:6" x14ac:dyDescent="0.25">
      <c r="A8" t="s">
        <v>88</v>
      </c>
      <c r="B8" s="18">
        <v>3538000000</v>
      </c>
      <c r="C8" s="18">
        <v>3195000000</v>
      </c>
      <c r="D8" s="18">
        <v>2906000000</v>
      </c>
      <c r="E8" s="18">
        <v>2103000000</v>
      </c>
      <c r="F8" s="8" t="s">
        <v>89</v>
      </c>
    </row>
    <row r="9" spans="1:6" x14ac:dyDescent="0.25">
      <c r="A9" t="s">
        <v>90</v>
      </c>
      <c r="B9" s="18">
        <v>-1795000000</v>
      </c>
      <c r="C9" s="18">
        <v>615000000</v>
      </c>
      <c r="D9" s="18">
        <v>-413000000</v>
      </c>
      <c r="E9" s="18">
        <v>794000000</v>
      </c>
      <c r="F9" s="8" t="s">
        <v>91</v>
      </c>
    </row>
    <row r="10" spans="1:6" x14ac:dyDescent="0.25">
      <c r="A10" t="s">
        <v>92</v>
      </c>
      <c r="B10" s="18">
        <v>20329000000</v>
      </c>
      <c r="C10" s="18">
        <v>17906000000</v>
      </c>
      <c r="D10" s="18">
        <v>18422000000</v>
      </c>
      <c r="E10" s="18">
        <v>21212000000</v>
      </c>
      <c r="F10" s="8" t="s">
        <v>93</v>
      </c>
    </row>
    <row r="11" spans="1:6" x14ac:dyDescent="0.25">
      <c r="A11" t="s">
        <v>94</v>
      </c>
      <c r="B11" s="18">
        <v>8467000000</v>
      </c>
      <c r="C11" s="18">
        <v>7927000000</v>
      </c>
      <c r="D11" s="18">
        <v>8980000000</v>
      </c>
      <c r="E11" s="18">
        <v>13399000000</v>
      </c>
      <c r="F11" s="8" t="s">
        <v>95</v>
      </c>
    </row>
    <row r="12" spans="1:6" x14ac:dyDescent="0.25">
      <c r="A12" t="s">
        <v>32</v>
      </c>
      <c r="B12" s="34">
        <v>1225600000</v>
      </c>
      <c r="C12" s="34">
        <v>1251400000</v>
      </c>
      <c r="D12" s="34">
        <v>1251700000</v>
      </c>
      <c r="E12" s="34">
        <v>1251900000</v>
      </c>
      <c r="F12" s="8" t="s">
        <v>96</v>
      </c>
    </row>
    <row r="15" spans="1:1" x14ac:dyDescent="0.25">
      <c r="A15" s="19" t="s">
        <v>97</v>
      </c>
    </row>
    <row r="16" ht="22" customHeight="1" spans="1:6" x14ac:dyDescent="0.25">
      <c r="A16" s="35" t="s">
        <v>98</v>
      </c>
      <c r="B16" s="35"/>
      <c r="C16" s="35"/>
      <c r="D16" s="35"/>
      <c r="E16" s="35"/>
      <c r="F16" s="35"/>
    </row>
    <row r="18" spans="1:1" x14ac:dyDescent="0.25">
      <c r="A18" s="36" t="s">
        <v>99</v>
      </c>
    </row>
  </sheetData>
  <mergeCells count="1">
    <mergeCell ref="A16:F16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2026-09-19T00:07:23Z</dcterms:modified>
</cp:coreProperties>
</file>