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<sst xmlns="http://schemas.openxmlformats.org/spreadsheetml/2006/main" count="117" uniqueCount="103">
  <si>
    <t>SBI Life Insurance Company Limited (SBILIFE.NS)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</si>
  <si>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</si>
  <si>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</si>
  <si>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</si>
  <si>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</si>
  <si>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</si>
  <si>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</si>
  <si>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</si>
  <si>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</si>
  <si>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</si>
  <si>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</si>
  <si>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</si>
  <si>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</si>
  <si>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</si>
  <si>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</si>
  <si>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</si>
  <si>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</si>
  <si>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</si>
  <si>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</si>
  <si>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</si>
  <si>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</si>
  <si>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</si>
  <si>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</si>
  <si>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</si>
  <si>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</si>
  <si>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</si>
  <si>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</si>
  <si>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</si>
  <si>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</si>
  <si>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</si>
  <si>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</si>
  <si>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</si>
  <si>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</si>
  <si>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</si>
  <si>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</si>
  <si>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</si>
  <si>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</si>
  <si>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</si>
  <si>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</si>
  <si>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</si>
  <si>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</si>
  <si>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</si>
  <si>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</si>
  <si>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</si>
  <si>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</si>
  <si>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</si>
  <si>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</si>
  <si>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</si>
  <si>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</si>
  <si>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</si>
  <si>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</si>
  <si>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</si>
  <si>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</si>
  <si>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</si>
  <si>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</si>
  <si>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</si>
  <si>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</si>
  <si>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</si>
  <si>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</si>
  <si>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</si>
  <si>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</si>
  <si>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</si>
  <si>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</si>
  <si>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</si>
  <si>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</si>
  <si>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</si>
  <si>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</si>
  <si>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</si>
  <si>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</si>
  <si>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</si>
  <si>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</si>
  <si>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</si>
  <si>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</si>
  <si>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</si>
  <si>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</si>
  <si>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</si>
  <si>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</si>
  <si>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</si>
  <si>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</si>
  <si>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</si>
  <si>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</si>
  <si>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</si>
  <si>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</si>
  <si>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</si>
  <si>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</si>
  <si>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</si>
  <si>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</si>
  <si>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</si>
  <si>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</si>
  <si>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capitalExpenditure</t>
  </si>
  <si>
    <t>Change in working capital</t>
  </si>
  <si>
    <t>Total 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</si>
  <si>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</si>
  <si>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</si>
  <si>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</si>
  <si>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</si>
  <si>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</si>
  <si>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</si>
  <si>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Reported capital expenditure averages just 0.11%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</si>
  <si>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0.1%.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</si>
  <si>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</si>
  <si>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Current EV/EBITDA of 64.1x sits outside a defensible 3-20x band, so the exit multiple is capped at 20.0x. A multiple that far out usually means EBITDA is the wrong denominator for this business.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</si>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</sst>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0.11064950991846834</v>
      </c>
    </row>
    <row r="7" spans="1:2" x14ac:dyDescent="0.25">
      <c r="A7" t="s">
        <v>5</v>
      </c>
      <c r="B7" s="6">
        <v>0.020305697233440844</v>
      </c>
    </row>
    <row r="8" spans="1:2" x14ac:dyDescent="0.25">
      <c r="A8" t="s">
        <v>6</v>
      </c>
      <c r="B8" s="6">
        <v>0.02566484852750496</v>
      </c>
    </row>
    <row r="9" spans="1:2" x14ac:dyDescent="0.25">
      <c r="A9" t="s">
        <v>7</v>
      </c>
      <c r="B9" s="6">
        <v>0.0007983252812799901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0.0019506082274927464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0.1305750923610981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0.56517</v>
      </c>
      <c r="C19" s="8" t="s">
        <v>19</v>
      </c>
    </row>
    <row r="20" spans="1:2" x14ac:dyDescent="0.25">
      <c r="A20" t="s">
        <v>20</v>
      </c>
      <c r="B20" s="10">
        <f>B17+B19*B18</f>
        <v>0.1132136</v>
      </c>
    </row>
    <row r="21" spans="1:3" x14ac:dyDescent="0.25">
      <c r="A21" t="s">
        <v>21</v>
      </c>
      <c r="B21" s="6">
        <v>0.08800000000000001</v>
      </c>
      <c r="C21" s="8" t="s">
        <v>22</v>
      </c>
    </row>
    <row r="22" spans="1:2" x14ac:dyDescent="0.25">
      <c r="A22" t="s">
        <v>23</v>
      </c>
      <c r="B22" s="11">
        <v>1736894185472</v>
      </c>
    </row>
    <row r="23" spans="1:2" x14ac:dyDescent="0.25">
      <c r="A23" t="s">
        <v>24</v>
      </c>
      <c r="B23" s="11">
        <v>0</v>
      </c>
    </row>
    <row r="24" spans="1:2" x14ac:dyDescent="0.25">
      <c r="A24" t="s">
        <v>25</v>
      </c>
      <c r="B24" s="10">
        <f>B22/(B22+B23)</f>
        <v>1</v>
      </c>
    </row>
    <row r="25" spans="1:2" x14ac:dyDescent="0.25">
      <c r="A25" t="s">
        <v>26</v>
      </c>
      <c r="B25" s="10">
        <f>1-B24</f>
        <v>0</v>
      </c>
    </row>
    <row r="26" spans="1:2" x14ac:dyDescent="0.25">
      <c r="A26" t="s">
        <v>27</v>
      </c>
      <c r="B26" s="12">
        <f>B24*B20+B25*B21*(1-B8)</f>
        <v>0.1132136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1104781600000</v>
      </c>
      <c r="C29" s="8" t="s">
        <v>30</v>
      </c>
    </row>
    <row r="30" spans="1:2" x14ac:dyDescent="0.25">
      <c r="A30" t="s">
        <v>31</v>
      </c>
      <c r="B30" s="11">
        <v>-37401800000</v>
      </c>
    </row>
    <row r="31" spans="1:2" x14ac:dyDescent="0.25">
      <c r="A31" t="s">
        <v>32</v>
      </c>
      <c r="B31" s="13">
        <v>1003272179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0.11064950991846834</v>
      </c>
      <c r="C5" s="10">
        <f>Assumptions!B6</f>
        <v>0.11064950991846834</v>
      </c>
      <c r="D5" s="10">
        <f>Assumptions!B6</f>
        <v>0.11064950991846834</v>
      </c>
      <c r="E5" s="10">
        <f>Assumptions!B6</f>
        <v>0.11064950991846834</v>
      </c>
      <c r="F5" s="10">
        <f>Assumptions!B6</f>
        <v>0.11064950991846834</v>
      </c>
    </row>
    <row r="6" spans="1:6" x14ac:dyDescent="0.25">
      <c r="A6" t="s">
        <v>43</v>
      </c>
      <c r="B6" s="18">
        <f>Assumptions!B29*(1+B5)</f>
        <v>1227025142606.9414</v>
      </c>
      <c r="C6" s="18">
        <f>B6*(1+C5)</f>
        <v>1362794873294.038</v>
      </c>
      <c r="D6" s="18">
        <f>C6*(1+D5)</f>
        <v>1513587458143.4246</v>
      </c>
      <c r="E6" s="18">
        <f>D6*(1+E5)</f>
        <v>1681065168605.7346</v>
      </c>
      <c r="F6" s="18">
        <f>E6*(1+F5)</f>
        <v>1867074205652.9666</v>
      </c>
    </row>
    <row r="7" spans="1:6" x14ac:dyDescent="0.25">
      <c r="A7" t="s">
        <v>5</v>
      </c>
      <c r="B7" s="10">
        <f>Assumptions!B7</f>
        <v>0.020305697233440844</v>
      </c>
      <c r="C7" s="10">
        <f>Assumptions!B7</f>
        <v>0.020305697233440844</v>
      </c>
      <c r="D7" s="10">
        <f>Assumptions!B7</f>
        <v>0.020305697233440844</v>
      </c>
      <c r="E7" s="10">
        <f>Assumptions!B7</f>
        <v>0.020305697233440844</v>
      </c>
      <c r="F7" s="10">
        <f>Assumptions!B7</f>
        <v>0.020305697233440844</v>
      </c>
    </row>
    <row r="8" spans="1:6" x14ac:dyDescent="0.25">
      <c r="A8" t="s">
        <v>44</v>
      </c>
      <c r="B8" s="18">
        <f>B6*B7</f>
        <v>24915601043.596127</v>
      </c>
      <c r="C8" s="18">
        <f>C6*C7</f>
        <v>27672500088.394115</v>
      </c>
      <c r="D8" s="18">
        <f>D6*D7</f>
        <v>30734448661.393696</v>
      </c>
      <c r="E8" s="18">
        <f>E6*E7</f>
        <v>34135200343.39123</v>
      </c>
      <c r="F8" s="18">
        <f>F6*F7</f>
        <v>37912243532.3562</v>
      </c>
    </row>
    <row r="9" spans="1:6" x14ac:dyDescent="0.25">
      <c r="A9" t="s">
        <v>45</v>
      </c>
      <c r="B9" s="18">
        <f>B8*(1-Assumptions!B8)</f>
        <v>24276145916.84049</v>
      </c>
      <c r="C9" s="18">
        <f>C8*(1-Assumptions!B8)</f>
        <v>26962289565.24811</v>
      </c>
      <c r="D9" s="18">
        <f>D8*(1-Assumptions!B8)</f>
        <v>29945653691.92265</v>
      </c>
      <c r="E9" s="18">
        <f>E8*(1-Assumptions!B8)</f>
        <v>33259125597.12206</v>
      </c>
      <c r="F9" s="18">
        <f>F8*(1-Assumptions!B8)</f>
        <v>36939231544.7604</v>
      </c>
    </row>
    <row r="10" spans="1:6" x14ac:dyDescent="0.25">
      <c r="A10" t="s">
        <v>46</v>
      </c>
      <c r="B10" s="18">
        <f>B6*Assumptions!B9</f>
        <v>979565192.1093065</v>
      </c>
      <c r="C10" s="18">
        <f>C6*Assumptions!B9</f>
        <v>1087953600.5493915</v>
      </c>
      <c r="D10" s="18">
        <f>D6*Assumptions!B9</f>
        <v>1208335133.2642148</v>
      </c>
      <c r="E10" s="18">
        <f>E6*Assumptions!B9</f>
        <v>1342036823.577167</v>
      </c>
      <c r="F10" s="18">
        <f>F6*Assumptions!B9</f>
        <v>1490532540.3985186</v>
      </c>
    </row>
    <row r="11" spans="1:6" x14ac:dyDescent="0.25">
      <c r="A11" t="s">
        <v>47</v>
      </c>
      <c r="B11" s="18">
        <f>-B6*Assumptions!B10</f>
        <v>-12270251426.069414</v>
      </c>
      <c r="C11" s="18">
        <f>-C6*Assumptions!B10</f>
        <v>-13627948732.940382</v>
      </c>
      <c r="D11" s="18">
        <f>-D6*Assumptions!B10</f>
        <v>-15135874581.434246</v>
      </c>
      <c r="E11" s="18">
        <f>-E6*Assumptions!B10</f>
        <v>-16810651686.057346</v>
      </c>
      <c r="F11" s="18">
        <f>-F6*Assumptions!B10</f>
        <v>-18670742056.529667</v>
      </c>
    </row>
    <row r="12" spans="1:6" x14ac:dyDescent="0.25">
      <c r="A12" t="s">
        <v>48</v>
      </c>
      <c r="B12" s="18">
        <f>-(B6-Assumptions!B29)*Assumptions!B11</f>
        <v>-238449259.96695998</v>
      </c>
      <c r="C12" s="18">
        <f>-(C6-B6)*Assumptions!B11</f>
        <v>-264833553.72272518</v>
      </c>
      <c r="D12" s="18">
        <f>-(D6-C6)*Assumptions!B11</f>
        <v>-294137256.6521113</v>
      </c>
      <c r="E12" s="18">
        <f>-(E6-D6)*Assumptions!B11</f>
        <v>-326683399.94943</v>
      </c>
      <c r="F12" s="18">
        <f>-(F6-E6)*Assumptions!B11</f>
        <v>-362830758.05233365</v>
      </c>
    </row>
    <row r="13" spans="1:6" x14ac:dyDescent="0.25">
      <c r="A13" s="19" t="s">
        <v>49</v>
      </c>
      <c r="B13" s="20">
        <f>B9+B10+B11+B12</f>
        <v>12747010422.91342</v>
      </c>
      <c r="C13" s="20">
        <f>C9+C10+C11+C12</f>
        <v>14157460879.134398</v>
      </c>
      <c r="D13" s="20">
        <f>D9+D10+D11+D12</f>
        <v>15723976987.100506</v>
      </c>
      <c r="E13" s="20">
        <f>E9+E10+E11+E12</f>
        <v>17463827334.69245</v>
      </c>
      <c r="F13" s="20">
        <f>F9+F10+F11+F12</f>
        <v>19396191270.57692</v>
      </c>
    </row>
    <row r="14" spans="1:6" x14ac:dyDescent="0.25">
      <c r="A14" t="s">
        <v>50</v>
      </c>
      <c r="B14" s="21">
        <f>1/(1+Assumptions!$B$26)^(1-0.5*Assumptions!$B$32)</f>
        <v>0.9477870016141501</v>
      </c>
      <c r="C14" s="21">
        <f>1/(1+Assumptions!$B$26)^(2-0.5*Assumptions!$B$32)</f>
        <v>0.8513972535137462</v>
      </c>
      <c r="D14" s="21">
        <f>1/(1+Assumptions!$B$26)^(3-0.5*Assumptions!$B$32)</f>
        <v>0.7648103234758776</v>
      </c>
      <c r="E14" s="21">
        <f>1/(1+Assumptions!$B$26)^(4-0.5*Assumptions!$B$32)</f>
        <v>0.6870292668683511</v>
      </c>
      <c r="F14" s="21">
        <f>1/(1+Assumptions!$B$26)^(5-0.5*Assumptions!$B$32)</f>
        <v>0.6171585281282506</v>
      </c>
    </row>
    <row r="15" spans="1:6" x14ac:dyDescent="0.25">
      <c r="A15" s="19" t="s">
        <v>51</v>
      </c>
      <c r="B15" s="20">
        <f>B13*B14</f>
        <v>12081450788.27743</v>
      </c>
      <c r="C15" s="20">
        <f>C13*C14</f>
        <v>12053623309.223333</v>
      </c>
      <c r="D15" s="20">
        <f>D13*D14</f>
        <v>12025859925.831594</v>
      </c>
      <c r="E15" s="20">
        <f>E13*E14</f>
        <v>11998160490.469225</v>
      </c>
      <c r="F15" s="20">
        <f>F13*F14</f>
        <v>11970524855.843273</v>
      </c>
    </row>
    <row r="17" spans="1:2" x14ac:dyDescent="0.25">
      <c r="A17" s="22" t="s">
        <v>52</v>
      </c>
      <c r="B17" s="23">
        <f>SUM(B15:F15)</f>
        <v>60129619369.64485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19396191270.57692</v>
      </c>
    </row>
    <row r="5" spans="1:2" x14ac:dyDescent="0.25">
      <c r="A5" t="s">
        <v>56</v>
      </c>
      <c r="B5" s="18">
        <f>IF(Assumptions!$B$33=0,B4,B4-Forecast!F11-Forecast!F10-Forecast!F12)</f>
        <v>36939231544.7604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0.19146071082886085</v>
      </c>
    </row>
    <row r="7" spans="1:2" x14ac:dyDescent="0.25">
      <c r="A7" t="s">
        <v>58</v>
      </c>
      <c r="B7" s="18">
        <f>-MAX(Forecast!F9,0)*B6</f>
        <v>-7072411529.031706</v>
      </c>
    </row>
    <row r="8" spans="1:2" x14ac:dyDescent="0.25">
      <c r="A8" t="s">
        <v>59</v>
      </c>
      <c r="B8" s="18">
        <f>IF(OR(Assumptions!$B$33=0,Assumptions!B12&lt;=0),B5,MAX(B5+B7,0))</f>
        <v>29866820015.72869</v>
      </c>
    </row>
    <row r="9" spans="1:2" x14ac:dyDescent="0.25">
      <c r="A9" t="s">
        <v>60</v>
      </c>
      <c r="B9" s="18">
        <f>B8*(1+Assumptions!B12)/(Assumptions!B26-Assumptions!B12)</f>
        <v>347038217645.8268</v>
      </c>
    </row>
    <row r="10" spans="1:2" x14ac:dyDescent="0.25">
      <c r="A10" t="s">
        <v>61</v>
      </c>
      <c r="B10" s="18">
        <f>B9/(1+Assumptions!B26)^(5-0.5*Assumptions!B32)</f>
        <v>214177595606.54993</v>
      </c>
    </row>
    <row r="11" spans="1:2" x14ac:dyDescent="0.25">
      <c r="A11" t="s">
        <v>62</v>
      </c>
      <c r="B11" s="18">
        <f>Forecast!B17+B10</f>
        <v>274307214976.19476</v>
      </c>
    </row>
    <row r="12" spans="1:2" x14ac:dyDescent="0.25">
      <c r="A12" t="s">
        <v>63</v>
      </c>
      <c r="B12" s="18">
        <f>-Assumptions!B30</f>
        <v>37401800000</v>
      </c>
    </row>
    <row r="13" spans="1:2" x14ac:dyDescent="0.25">
      <c r="A13" t="s">
        <v>64</v>
      </c>
      <c r="B13" s="18">
        <f>B11+B12</f>
        <v>311709014976.19476</v>
      </c>
    </row>
    <row r="14" spans="1:2" x14ac:dyDescent="0.25">
      <c r="A14" s="19" t="s">
        <v>65</v>
      </c>
      <c r="B14" s="24">
        <f>B13/Assumptions!B31</f>
        <v>310.69237391481056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39402776072.75472</v>
      </c>
    </row>
    <row r="18" spans="1:2" x14ac:dyDescent="0.25">
      <c r="A18" t="s">
        <v>60</v>
      </c>
      <c r="B18" s="18">
        <f>B17*Assumptions!B13</f>
        <v>788055521455.0945</v>
      </c>
    </row>
    <row r="19" spans="1:2" x14ac:dyDescent="0.25">
      <c r="A19" t="s">
        <v>61</v>
      </c>
      <c r="B19" s="18">
        <f>B18/(1+Assumptions!B26)^(5-0.5*Assumptions!B32)</f>
        <v>486355185704.5671</v>
      </c>
    </row>
    <row r="20" spans="1:2" x14ac:dyDescent="0.25">
      <c r="A20" t="s">
        <v>62</v>
      </c>
      <c r="B20" s="18">
        <f>Forecast!B17+B19</f>
        <v>546484805074.2119</v>
      </c>
    </row>
    <row r="21" spans="1:2" x14ac:dyDescent="0.25">
      <c r="A21" t="s">
        <v>63</v>
      </c>
      <c r="B21" s="18">
        <f>-Assumptions!B30</f>
        <v>37401800000</v>
      </c>
    </row>
    <row r="22" spans="1:2" x14ac:dyDescent="0.25">
      <c r="A22" t="s">
        <v>64</v>
      </c>
      <c r="B22" s="18">
        <f>B20+B21</f>
        <v>583886605074.2119</v>
      </c>
    </row>
    <row r="23" spans="1:2" x14ac:dyDescent="0.25">
      <c r="A23" s="19" t="s">
        <v>65</v>
      </c>
      <c r="B23" s="25">
        <f>B22/Assumptions!B31</f>
        <v>581.9822549611554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1731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310.69237391481056</v>
      </c>
    </row>
    <row r="29" spans="1:2" x14ac:dyDescent="0.25">
      <c r="A29" s="19" t="s">
        <v>73</v>
      </c>
      <c r="B29" s="12">
        <f>B28/B26-1</f>
        <v>-0.8205127822560309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0.093214</v>
      </c>
      <c r="B5" s="31">
        <v>383.1996675675834</v>
      </c>
      <c r="C5" s="31">
        <v>390.87740569396595</v>
      </c>
      <c r="D5" s="31">
        <v>399.5422821602184</v>
      </c>
      <c r="E5" s="31">
        <v>409.4285342412808</v>
      </c>
      <c r="F5" s="31">
        <v>420.8508737628676</v>
      </c>
    </row>
    <row r="6" spans="1:6" x14ac:dyDescent="0.25">
      <c r="A6" s="30">
        <v>0.103214</v>
      </c>
      <c r="B6" s="31">
        <v>339.59173193309834</v>
      </c>
      <c r="C6" s="31">
        <v>344.2241273498839</v>
      </c>
      <c r="D6" s="31">
        <v>349.3329368545173</v>
      </c>
      <c r="E6" s="31">
        <v>355.01576761663483</v>
      </c>
      <c r="F6" s="31">
        <v>361.3988447346363</v>
      </c>
    </row>
    <row r="7" spans="1:6" x14ac:dyDescent="0.25">
      <c r="A7" s="30">
        <v>0.113214</v>
      </c>
      <c r="B7" s="31">
        <v>305.06883777539275</v>
      </c>
      <c r="C7" s="31">
        <v>307.7758085497743</v>
      </c>
      <c r="D7" s="32">
        <v>310.69100698957595</v>
      </c>
      <c r="E7" s="31">
        <v>313.85196782430626</v>
      </c>
      <c r="F7" s="31">
        <v>317.3058237402351</v>
      </c>
    </row>
    <row r="8" spans="1:6" x14ac:dyDescent="0.25">
      <c r="A8" s="30">
        <v>0.123214</v>
      </c>
      <c r="B8" s="31">
        <v>277.1020136329961</v>
      </c>
      <c r="C8" s="31">
        <v>278.55650428738824</v>
      </c>
      <c r="D8" s="31">
        <v>280.07399004328414</v>
      </c>
      <c r="E8" s="31">
        <v>281.66460807452665</v>
      </c>
      <c r="F8" s="31">
        <v>283.34079386902215</v>
      </c>
    </row>
    <row r="9" spans="1:6" x14ac:dyDescent="0.25">
      <c r="A9" s="30">
        <v>0.133214</v>
      </c>
      <c r="B9" s="31">
        <v>254.4284157837882</v>
      </c>
      <c r="C9" s="31">
        <v>255.21561659292092</v>
      </c>
      <c r="D9" s="31">
        <v>256.00281740205355</v>
      </c>
      <c r="E9" s="31">
        <v>256.7900182111863</v>
      </c>
      <c r="F9" s="31">
        <v>257.577219020319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1104781600000</v>
      </c>
      <c r="C5" s="18">
        <v>1154124500000</v>
      </c>
      <c r="D5" s="18">
        <v>1309255600000</v>
      </c>
      <c r="E5" s="18">
        <v>806390392000</v>
      </c>
      <c r="F5" s="8" t="s">
        <v>84</v>
      </c>
    </row>
    <row r="6" spans="1:6" x14ac:dyDescent="0.25">
      <c r="A6" t="s">
        <v>44</v>
      </c>
      <c r="B6" s="18">
        <v>25374000000</v>
      </c>
      <c r="C6" s="18">
        <v>24946700000</v>
      </c>
      <c r="D6" s="18">
        <v>19421100000</v>
      </c>
      <c r="E6" s="18">
        <v>17584470000</v>
      </c>
      <c r="F6" s="8" t="s">
        <v>85</v>
      </c>
    </row>
    <row r="7" spans="1:6" x14ac:dyDescent="0.25">
      <c r="A7" t="s">
        <v>86</v>
      </c>
      <c r="B7" s="18">
        <v>1154200000</v>
      </c>
      <c r="C7" s="18">
        <v>837500000</v>
      </c>
      <c r="D7" s="18">
        <v>762300000</v>
      </c>
      <c r="E7" s="18">
        <v>677910000</v>
      </c>
      <c r="F7" s="8" t="s">
        <v>87</v>
      </c>
    </row>
    <row r="8" spans="1:6" x14ac:dyDescent="0.25">
      <c r="A8" t="s">
        <v>88</v>
      </c>
      <c r="B8" s="18">
        <v>1850000000</v>
      </c>
      <c r="C8" s="18">
        <v>1061900000</v>
      </c>
      <c r="D8" s="18">
        <v>1143900000</v>
      </c>
      <c r="E8" s="18">
        <v>632015000</v>
      </c>
      <c r="F8" s="8" t="s">
        <v>89</v>
      </c>
    </row>
    <row r="9" spans="1:6" x14ac:dyDescent="0.25">
      <c r="A9" t="s">
        <v>90</v>
      </c>
      <c r="B9" s="18">
        <v>4344800000</v>
      </c>
      <c r="C9" s="18">
        <v>-302600000</v>
      </c>
      <c r="D9" s="18">
        <v>1409606000</v>
      </c>
      <c r="E9" s="18">
        <v>0</v>
      </c>
      <c r="F9" s="8" t="s">
        <v>85</v>
      </c>
    </row>
    <row r="10" spans="1:6" x14ac:dyDescent="0.25">
      <c r="A10" t="s">
        <v>91</v>
      </c>
      <c r="B10" s="18">
        <v>0</v>
      </c>
      <c r="C10" s="18">
        <v>0</v>
      </c>
      <c r="D10" s="18">
        <v>0</v>
      </c>
      <c r="E10" s="18">
        <v>0</v>
      </c>
      <c r="F10" s="8" t="s">
        <v>85</v>
      </c>
    </row>
    <row r="11" spans="1:6" x14ac:dyDescent="0.25">
      <c r="A11" t="s">
        <v>92</v>
      </c>
      <c r="B11" s="18">
        <v>37401800000</v>
      </c>
      <c r="C11" s="18">
        <v>19562700000</v>
      </c>
      <c r="D11" s="18">
        <v>48309900000</v>
      </c>
      <c r="E11" s="18">
        <v>23434242000</v>
      </c>
      <c r="F11" s="8" t="s">
        <v>93</v>
      </c>
    </row>
    <row r="12" spans="1:6" x14ac:dyDescent="0.25">
      <c r="A12" t="s">
        <v>32</v>
      </c>
      <c r="B12" s="34">
        <v>1003272179</v>
      </c>
      <c r="C12" s="34">
        <v>1002657711</v>
      </c>
      <c r="D12" s="34">
        <v>1001899848</v>
      </c>
      <c r="E12" s="34">
        <v>1001420950</v>
      </c>
      <c r="F12" s="8" t="s">
        <v>94</v>
      </c>
    </row>
    <row r="15" spans="1:1" x14ac:dyDescent="0.25">
      <c r="A15" s="19" t="s">
        <v>95</v>
      </c>
    </row>
    <row r="16" ht="54" customHeight="1" spans="1:6" x14ac:dyDescent="0.25">
      <c r="A16" s="35" t="s">
        <v>96</v>
      </c>
      <c r="B16" s="35"/>
      <c r="C16" s="35"/>
      <c r="D16" s="35"/>
      <c r="E16" s="35"/>
      <c r="F16" s="35"/>
    </row>
    <row r="17" ht="22" customHeight="1" spans="1:6" x14ac:dyDescent="0.25">
      <c r="A17" s="35" t="s">
        <v>97</v>
      </c>
      <c r="B17" s="35"/>
      <c r="C17" s="35"/>
      <c r="D17" s="35"/>
      <c r="E17" s="35"/>
      <c r="F17" s="35"/>
    </row>
    <row r="18" ht="86" customHeight="1" spans="1:6" x14ac:dyDescent="0.25">
      <c r="A18" s="35" t="s">
        <v>98</v>
      </c>
      <c r="B18" s="35"/>
      <c r="C18" s="35"/>
      <c r="D18" s="35"/>
      <c r="E18" s="35"/>
      <c r="F18" s="35"/>
    </row>
    <row r="19" ht="54" customHeight="1" spans="1:6" x14ac:dyDescent="0.25">
      <c r="A19" s="35" t="s">
        <v>99</v>
      </c>
      <c r="B19" s="35"/>
      <c r="C19" s="35"/>
      <c r="D19" s="35"/>
      <c r="E19" s="35"/>
      <c r="F19" s="35"/>
    </row>
    <row r="20" ht="22" customHeight="1" spans="1:6" x14ac:dyDescent="0.25">
      <c r="A20" s="35" t="s">
        <v>100</v>
      </c>
      <c r="B20" s="35"/>
      <c r="C20" s="35"/>
      <c r="D20" s="35"/>
      <c r="E20" s="35"/>
      <c r="F20" s="35"/>
    </row>
    <row r="21" ht="38" customHeight="1" spans="1:6" x14ac:dyDescent="0.25">
      <c r="A21" s="35" t="s">
        <v>101</v>
      </c>
      <c r="B21" s="35"/>
      <c r="C21" s="35"/>
      <c r="D21" s="35"/>
      <c r="E21" s="35"/>
      <c r="F21" s="35"/>
    </row>
    <row r="23" spans="1:1" x14ac:dyDescent="0.25">
      <c r="A23" s="36" t="s">
        <v>102</v>
      </c>
    </row>
  </sheetData>
  <mergeCells count="6">
    <mergeCell ref="A16:F16"/>
    <mergeCell ref="A17:F17"/>
    <mergeCell ref="A18:F18"/>
    <mergeCell ref="A19:F19"/>
    <mergeCell ref="A20:F20"/>
    <mergeCell ref="A21:F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2026-09-19T00:08:43Z</dcterms:modified>
</cp:coreProperties>
</file>