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<sst xmlns="http://schemas.openxmlformats.org/spreadsheetml/2006/main" count="112" uniqueCount="100">
  <si>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J Sainsbury plc (SBRY.L)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</si>
  <si>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</si>
  <si>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</si>
  <si>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</si>
  <si>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</si>
  <si>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</si>
  <si>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</si>
  <si>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</si>
  <si>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</si>
  <si>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</si>
  <si>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</si>
  <si>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</si>
  <si>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</si>
  <si>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</si>
  <si>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</si>
  <si>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</si>
  <si>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</si>
  <si>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</si>
  <si>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</si>
  <si>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</si>
  <si>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</si>
  <si>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</si>
  <si>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</si>
  <si>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</si>
  <si>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</si>
  <si>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</si>
  <si>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</si>
  <si>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</si>
  <si>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</si>
  <si>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</si>
  <si>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2026-02-28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</si>
  <si>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</si>
  <si>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</si>
  <si>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</si>
  <si>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</si>
  <si>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</si>
  <si>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</si>
  <si>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</si>
  <si>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</si>
  <si>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</si>
  <si>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</si>
  <si>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</si>
  <si>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</si>
  <si>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</si>
  <si>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</si>
  <si>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</si>
  <si>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</si>
  <si>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</si>
  <si>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</si>
  <si>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</si>
  <si>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</si>
  <si>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</si>
  <si>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</si>
  <si>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</si>
  <si>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</si>
  <si>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</si>
  <si>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</si>
  <si>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</si>
  <si>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</si>
  <si>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</si>
  <si>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</si>
  <si>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</si>
  <si>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</si>
  <si>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</si>
  <si>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</si>
  <si>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</si>
  <si>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</si>
  <si>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</si>
  <si>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</si>
  <si>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</si>
  <si>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</si>
  <si>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</si>
  <si>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</si>
  <si>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</si>
  <si>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</si>
  <si>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</si>
  <si>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</si>
  <si>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</si>
  <si>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</si>
  <si>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2026-02-28</t>
  </si>
  <si>
    <t>2025-02-28</t>
  </si>
  <si>
    <t>2024-02-29</t>
  </si>
  <si>
    <t>2023-02-28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</si>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</sst>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0.022319470231733085</v>
      </c>
    </row>
    <row r="7" spans="1:2" x14ac:dyDescent="0.25">
      <c r="A7" t="s">
        <v>5</v>
      </c>
      <c r="B7" s="6">
        <v>0.024956355104838308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0.03705266245071221</v>
      </c>
    </row>
    <row r="10" spans="1:2" x14ac:dyDescent="0.25">
      <c r="A10" t="s">
        <v>8</v>
      </c>
      <c r="B10" s="6">
        <v>0.030997986559757</v>
      </c>
    </row>
    <row r="11" spans="1:2" x14ac:dyDescent="0.25">
      <c r="A11" t="s">
        <v>9</v>
      </c>
      <c r="B11" s="6">
        <v>0.048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5.855910090369695</v>
      </c>
    </row>
    <row r="14" spans="1:3" x14ac:dyDescent="0.25">
      <c r="A14" t="s">
        <v>12</v>
      </c>
      <c r="B14" s="6">
        <v>0.08169979252692194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0.99933</v>
      </c>
      <c r="C19" s="8" t="s">
        <v>19</v>
      </c>
    </row>
    <row r="20" spans="1:2" x14ac:dyDescent="0.25">
      <c r="A20" t="s">
        <v>20</v>
      </c>
      <c r="B20" s="10">
        <f>B17+B19*B18</f>
        <v>0.09996315</v>
      </c>
    </row>
    <row r="21" spans="1:3" x14ac:dyDescent="0.25">
      <c r="A21" t="s">
        <v>21</v>
      </c>
      <c r="B21" s="6">
        <v>0.05011734423499129</v>
      </c>
      <c r="C21" s="8" t="s">
        <v>22</v>
      </c>
    </row>
    <row r="22" spans="1:2" x14ac:dyDescent="0.25">
      <c r="A22" t="s">
        <v>23</v>
      </c>
      <c r="B22" s="11">
        <v>7296299008</v>
      </c>
    </row>
    <row r="23" spans="1:2" x14ac:dyDescent="0.25">
      <c r="A23" t="s">
        <v>24</v>
      </c>
      <c r="B23" s="11">
        <v>6601000000</v>
      </c>
    </row>
    <row r="24" spans="1:2" x14ac:dyDescent="0.25">
      <c r="A24" t="s">
        <v>25</v>
      </c>
      <c r="B24" s="10">
        <f>B22/(B22+B23)</f>
        <v>0.525015616617292</v>
      </c>
    </row>
    <row r="25" spans="1:2" x14ac:dyDescent="0.25">
      <c r="A25" t="s">
        <v>26</v>
      </c>
      <c r="B25" s="10">
        <f>1-B24</f>
        <v>0.474984383382708</v>
      </c>
    </row>
    <row r="26" spans="1:2" x14ac:dyDescent="0.25">
      <c r="A26" t="s">
        <v>27</v>
      </c>
      <c r="B26" s="12">
        <f>B24*B20+B25*B21*(1-B8)</f>
        <v>0.07033593172243405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33647000000</v>
      </c>
      <c r="C29" s="8" t="s">
        <v>30</v>
      </c>
    </row>
    <row r="30" spans="1:2" x14ac:dyDescent="0.25">
      <c r="A30" t="s">
        <v>31</v>
      </c>
      <c r="B30" s="11">
        <v>5534000000</v>
      </c>
    </row>
    <row r="31" spans="1:2" x14ac:dyDescent="0.25">
      <c r="A31" t="s">
        <v>32</v>
      </c>
      <c r="B31" s="13">
        <v>2320800000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0.022319470231733085</v>
      </c>
      <c r="C5" s="10">
        <f>Assumptions!B6</f>
        <v>0.022319470231733085</v>
      </c>
      <c r="D5" s="10">
        <f>Assumptions!B6</f>
        <v>0.022319470231733085</v>
      </c>
      <c r="E5" s="10">
        <f>Assumptions!B6</f>
        <v>0.022319470231733085</v>
      </c>
      <c r="F5" s="10">
        <f>Assumptions!B6</f>
        <v>0.022319470231733085</v>
      </c>
    </row>
    <row r="6" spans="1:6" x14ac:dyDescent="0.25">
      <c r="A6" t="s">
        <v>43</v>
      </c>
      <c r="B6" s="18">
        <f>Assumptions!B29*(1+B5)</f>
        <v>34397983214.88712</v>
      </c>
      <c r="C6" s="18">
        <f>B6*(1+C5)</f>
        <v>35165727977.28345</v>
      </c>
      <c r="D6" s="18">
        <f>C6*(1+D5)</f>
        <v>35950608396.04965</v>
      </c>
      <c r="E6" s="18">
        <f>D6*(1+E5)</f>
        <v>36753006929.95798</v>
      </c>
      <c r="F6" s="18">
        <f>E6*(1+F5)</f>
        <v>37573314574.05785</v>
      </c>
    </row>
    <row r="7" spans="1:6" x14ac:dyDescent="0.25">
      <c r="A7" t="s">
        <v>5</v>
      </c>
      <c r="B7" s="10">
        <f>Assumptions!B7</f>
        <v>0.024956355104838308</v>
      </c>
      <c r="C7" s="10">
        <f>Assumptions!B7</f>
        <v>0.024956355104838308</v>
      </c>
      <c r="D7" s="10">
        <f>Assumptions!B7</f>
        <v>0.024956355104838308</v>
      </c>
      <c r="E7" s="10">
        <f>Assumptions!B7</f>
        <v>0.024956355104838308</v>
      </c>
      <c r="F7" s="10">
        <f>Assumptions!B7</f>
        <v>0.024956355104838308</v>
      </c>
    </row>
    <row r="8" spans="1:6" x14ac:dyDescent="0.25">
      <c r="A8" t="s">
        <v>44</v>
      </c>
      <c r="B8" s="18">
        <f>B6*B7</f>
        <v>858448284.0009906</v>
      </c>
      <c r="C8" s="18">
        <f>C6*C7</f>
        <v>877608394.921233</v>
      </c>
      <c r="D8" s="18">
        <f>D6*D7</f>
        <v>897196149.3667966</v>
      </c>
      <c r="E8" s="18">
        <f>E6*E7</f>
        <v>917221092.1146145</v>
      </c>
      <c r="F8" s="18">
        <f>F6*F7</f>
        <v>937692980.9759843</v>
      </c>
    </row>
    <row r="9" spans="1:6" x14ac:dyDescent="0.25">
      <c r="A9" t="s">
        <v>45</v>
      </c>
      <c r="B9" s="18">
        <f>B8*(1-Assumptions!B8)</f>
        <v>643836213.0007429</v>
      </c>
      <c r="C9" s="18">
        <f>C8*(1-Assumptions!B8)</f>
        <v>658206296.1909248</v>
      </c>
      <c r="D9" s="18">
        <f>D8*(1-Assumptions!B8)</f>
        <v>672897112.0250975</v>
      </c>
      <c r="E9" s="18">
        <f>E8*(1-Assumptions!B8)</f>
        <v>687915819.0859609</v>
      </c>
      <c r="F9" s="18">
        <f>F8*(1-Assumptions!B8)</f>
        <v>703269735.7319882</v>
      </c>
    </row>
    <row r="10" spans="1:6" x14ac:dyDescent="0.25">
      <c r="A10" t="s">
        <v>46</v>
      </c>
      <c r="B10" s="18">
        <f>B6*Assumptions!B9</f>
        <v>1274536861.046477</v>
      </c>
      <c r="C10" s="18">
        <f>C6*Assumptions!B9</f>
        <v>1302983848.5758502</v>
      </c>
      <c r="D10" s="18">
        <f>D6*Assumptions!B9</f>
        <v>1332065757.7965682</v>
      </c>
      <c r="E10" s="18">
        <f>E6*Assumptions!B9</f>
        <v>1361796759.8244195</v>
      </c>
      <c r="F10" s="18">
        <f>F6*Assumptions!B9</f>
        <v>1392191342.0669913</v>
      </c>
    </row>
    <row r="11" spans="1:6" x14ac:dyDescent="0.25">
      <c r="A11" t="s">
        <v>47</v>
      </c>
      <c r="B11" s="18">
        <f>-B6*Assumptions!B10</f>
        <v>-1066268221.3778179</v>
      </c>
      <c r="C11" s="18">
        <f>-C6*Assumptions!B10</f>
        <v>-1090066763.203903</v>
      </c>
      <c r="D11" s="18">
        <f>-D6*Assumptions!B10</f>
        <v>-1114396475.8758342</v>
      </c>
      <c r="E11" s="18">
        <f>-E6*Assumptions!B10</f>
        <v>-1139269214.8454933</v>
      </c>
      <c r="F11" s="18">
        <f>-F6*Assumptions!B10</f>
        <v>-1164697100.172167</v>
      </c>
    </row>
    <row r="12" spans="1:6" x14ac:dyDescent="0.25">
      <c r="A12" t="s">
        <v>48</v>
      </c>
      <c r="B12" s="18">
        <f>-(B6-Assumptions!B29)*Assumptions!B11</f>
        <v>-36047194.31458191</v>
      </c>
      <c r="C12" s="18">
        <f>-(C6-B6)*Assumptions!B11</f>
        <v>-36851748.59502356</v>
      </c>
      <c r="D12" s="18">
        <f>-(D6-C6)*Assumptions!B11</f>
        <v>-37674260.100777835</v>
      </c>
      <c r="E12" s="18">
        <f>-(E6-D6)*Assumptions!B11</f>
        <v>-38515129.62759961</v>
      </c>
      <c r="F12" s="18">
        <f>-(F6-E6)*Assumptions!B11</f>
        <v>-39374766.91679407</v>
      </c>
    </row>
    <row r="13" spans="1:6" x14ac:dyDescent="0.25">
      <c r="A13" s="19" t="s">
        <v>49</v>
      </c>
      <c r="B13" s="20">
        <f>B9+B10+B11+B12</f>
        <v>816057658.3548203</v>
      </c>
      <c r="C13" s="20">
        <f>C9+C10+C11+C12</f>
        <v>834271632.9678487</v>
      </c>
      <c r="D13" s="20">
        <f>D9+D10+D11+D12</f>
        <v>852892133.8450537</v>
      </c>
      <c r="E13" s="20">
        <f>E9+E10+E11+E12</f>
        <v>871928234.4372874</v>
      </c>
      <c r="F13" s="20">
        <f>F9+F10+F11+F12</f>
        <v>891389210.7100184</v>
      </c>
    </row>
    <row r="14" spans="1:6" x14ac:dyDescent="0.25">
      <c r="A14" t="s">
        <v>50</v>
      </c>
      <c r="B14" s="21">
        <f>1/(1+Assumptions!$B$26)^(1-0.5*Assumptions!$B$32)</f>
        <v>0.9665847689500956</v>
      </c>
      <c r="C14" s="21">
        <f>1/(1+Assumptions!$B$26)^(2-0.5*Assumptions!$B$32)</f>
        <v>0.903066729147944</v>
      </c>
      <c r="D14" s="21">
        <f>1/(1+Assumptions!$B$26)^(3-0.5*Assumptions!$B$32)</f>
        <v>0.8437227064728055</v>
      </c>
      <c r="E14" s="21">
        <f>1/(1+Assumptions!$B$26)^(4-0.5*Assumptions!$B$32)</f>
        <v>0.7882784100455711</v>
      </c>
      <c r="F14" s="21">
        <f>1/(1+Assumptions!$B$26)^(5-0.5*Assumptions!$B$32)</f>
        <v>0.7364775737062635</v>
      </c>
    </row>
    <row r="15" spans="1:6" x14ac:dyDescent="0.25">
      <c r="A15" s="19" t="s">
        <v>51</v>
      </c>
      <c r="B15" s="20">
        <f>B13*B14</f>
        <v>788788903.1508499</v>
      </c>
      <c r="C15" s="20">
        <f>C13*C14</f>
        <v>753402954.8051891</v>
      </c>
      <c r="D15" s="20">
        <f>D13*D14</f>
        <v>719604459.4971149</v>
      </c>
      <c r="E15" s="20">
        <f>E13*E14</f>
        <v>687322202.3160669</v>
      </c>
      <c r="F15" s="20">
        <f>F13*F14</f>
        <v>656488163.1316557</v>
      </c>
    </row>
    <row r="17" spans="1:2" x14ac:dyDescent="0.25">
      <c r="A17" s="22" t="s">
        <v>52</v>
      </c>
      <c r="B17" s="23">
        <f>SUM(B15:F15)</f>
        <v>3605606682.900876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891389210.7100184</v>
      </c>
    </row>
    <row r="5" spans="1:2" x14ac:dyDescent="0.25">
      <c r="A5" t="s">
        <v>56</v>
      </c>
      <c r="B5" s="18">
        <f>IF(Assumptions!$B$33=0,B4,B4-Forecast!F11-Forecast!F10-Forecast!F12)</f>
        <v>860127032.3663609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0.30599832908708957</v>
      </c>
    </row>
    <row r="7" spans="1:2" x14ac:dyDescent="0.25">
      <c r="A7" t="s">
        <v>58</v>
      </c>
      <c r="B7" s="18">
        <f>-MAX(Forecast!F9,0)*B6</f>
        <v>-263197434.70674345</v>
      </c>
    </row>
    <row r="8" spans="1:2" x14ac:dyDescent="0.25">
      <c r="A8" t="s">
        <v>59</v>
      </c>
      <c r="B8" s="18">
        <f>IF(OR(Assumptions!$B$33=0,Assumptions!B12&lt;=0),B5,MAX(B5+B7,0))</f>
        <v>596929597.6596174</v>
      </c>
    </row>
    <row r="9" spans="1:2" x14ac:dyDescent="0.25">
      <c r="A9" t="s">
        <v>60</v>
      </c>
      <c r="B9" s="18">
        <f>B8*(1+Assumptions!B12)/(Assumptions!B26-Assumptions!B12)</f>
        <v>13495980216.026714</v>
      </c>
    </row>
    <row r="10" spans="1:2" x14ac:dyDescent="0.25">
      <c r="A10" t="s">
        <v>61</v>
      </c>
      <c r="B10" s="18">
        <f>B9/(1+Assumptions!B26)^(5-0.5*Assumptions!B32)</f>
        <v>9939486764.287088</v>
      </c>
    </row>
    <row r="11" spans="1:2" x14ac:dyDescent="0.25">
      <c r="A11" t="s">
        <v>62</v>
      </c>
      <c r="B11" s="18">
        <f>Forecast!B17+B10</f>
        <v>13545093447.187965</v>
      </c>
    </row>
    <row r="12" spans="1:2" x14ac:dyDescent="0.25">
      <c r="A12" t="s">
        <v>63</v>
      </c>
      <c r="B12" s="18">
        <f>-Assumptions!B30</f>
        <v>-5534000000</v>
      </c>
    </row>
    <row r="13" spans="1:2" x14ac:dyDescent="0.25">
      <c r="A13" t="s">
        <v>64</v>
      </c>
      <c r="B13" s="18">
        <f>B11+B12</f>
        <v>8011093447.187965</v>
      </c>
    </row>
    <row r="14" spans="1:2" x14ac:dyDescent="0.25">
      <c r="A14" s="19" t="s">
        <v>65</v>
      </c>
      <c r="B14" s="24">
        <f>B13/Assumptions!B31</f>
        <v>3.4518672212978134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2329884323.0429754</v>
      </c>
    </row>
    <row r="18" spans="1:2" x14ac:dyDescent="0.25">
      <c r="A18" t="s">
        <v>60</v>
      </c>
      <c r="B18" s="18">
        <f>B17*Assumptions!B13</f>
        <v>13643593116.701525</v>
      </c>
    </row>
    <row r="19" spans="1:2" x14ac:dyDescent="0.25">
      <c r="A19" t="s">
        <v>61</v>
      </c>
      <c r="B19" s="18">
        <f>B18/(1+Assumptions!B26)^(5-0.5*Assumptions!B32)</f>
        <v>10048200355.223818</v>
      </c>
    </row>
    <row r="20" spans="1:2" x14ac:dyDescent="0.25">
      <c r="A20" t="s">
        <v>62</v>
      </c>
      <c r="B20" s="18">
        <f>Forecast!B17+B19</f>
        <v>13653807038.124695</v>
      </c>
    </row>
    <row r="21" spans="1:2" x14ac:dyDescent="0.25">
      <c r="A21" t="s">
        <v>63</v>
      </c>
      <c r="B21" s="18">
        <f>-Assumptions!B30</f>
        <v>-5534000000</v>
      </c>
    </row>
    <row r="22" spans="1:2" x14ac:dyDescent="0.25">
      <c r="A22" t="s">
        <v>64</v>
      </c>
      <c r="B22" s="18">
        <f>B20+B21</f>
        <v>8119807038.124695</v>
      </c>
    </row>
    <row r="23" spans="1:2" x14ac:dyDescent="0.25">
      <c r="A23" s="19" t="s">
        <v>65</v>
      </c>
      <c r="B23" s="25">
        <f>B22/Assumptions!B31</f>
        <v>3.4987103749244635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334.9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345.18672212978134</v>
      </c>
    </row>
    <row r="29" spans="1:2" x14ac:dyDescent="0.25">
      <c r="A29" s="19" t="s">
        <v>73</v>
      </c>
      <c r="B29" s="12">
        <f>B28/B26-1</f>
        <v>0.030715802119382962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0.050336</v>
      </c>
      <c r="B5" s="31">
        <v>6.209730050856644</v>
      </c>
      <c r="C5" s="31">
        <v>6.786742057851767</v>
      </c>
      <c r="D5" s="31">
        <v>7.584320728099465</v>
      </c>
      <c r="E5" s="31">
        <v>8.765157837208951</v>
      </c>
      <c r="F5" s="31">
        <v>10.704114925537985</v>
      </c>
    </row>
    <row r="6" spans="1:6" x14ac:dyDescent="0.25">
      <c r="A6" s="30">
        <v>0.060336</v>
      </c>
      <c r="B6" s="31">
        <v>4.408960732272232</v>
      </c>
      <c r="C6" s="31">
        <v>4.642241876758371</v>
      </c>
      <c r="D6" s="31">
        <v>4.9366097116483</v>
      </c>
      <c r="E6" s="31">
        <v>5.322269285598966</v>
      </c>
      <c r="F6" s="31">
        <v>5.853269228461602</v>
      </c>
    </row>
    <row r="7" spans="1:6" x14ac:dyDescent="0.25">
      <c r="A7" s="30">
        <v>0.070336</v>
      </c>
      <c r="B7" s="31">
        <v>3.2564724024988427</v>
      </c>
      <c r="C7" s="31">
        <v>3.346121018534019</v>
      </c>
      <c r="D7" s="32">
        <v>3.4518593031949867</v>
      </c>
      <c r="E7" s="31">
        <v>3.57967062194652</v>
      </c>
      <c r="F7" s="31">
        <v>3.7389248953047574</v>
      </c>
    </row>
    <row r="8" spans="1:6" x14ac:dyDescent="0.25">
      <c r="A8" s="30">
        <v>0.080336</v>
      </c>
      <c r="B8" s="31">
        <v>2.4547216914761245</v>
      </c>
      <c r="C8" s="31">
        <v>2.4767289515271043</v>
      </c>
      <c r="D8" s="31">
        <v>2.499818217029476</v>
      </c>
      <c r="E8" s="31">
        <v>2.524311922856313</v>
      </c>
      <c r="F8" s="31">
        <v>2.5506747461927843</v>
      </c>
    </row>
    <row r="9" spans="1:6" x14ac:dyDescent="0.25">
      <c r="A9" s="30">
        <v>0.090336</v>
      </c>
      <c r="B9" s="31">
        <v>1.9235280591079327</v>
      </c>
      <c r="C9" s="31">
        <v>1.9374279837910235</v>
      </c>
      <c r="D9" s="31">
        <v>1.9513279084741129</v>
      </c>
      <c r="E9" s="31">
        <v>1.9652278331572053</v>
      </c>
      <c r="F9" s="31">
        <v>1.9791277578402955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33647000000</v>
      </c>
      <c r="C5" s="18">
        <v>32772000000</v>
      </c>
      <c r="D5" s="18">
        <v>32238000000</v>
      </c>
      <c r="E5" s="18">
        <v>31491000000</v>
      </c>
      <c r="F5" s="8" t="s">
        <v>84</v>
      </c>
    </row>
    <row r="6" spans="1:6" x14ac:dyDescent="0.25">
      <c r="A6" t="s">
        <v>44</v>
      </c>
      <c r="B6" s="18">
        <v>953000000</v>
      </c>
      <c r="C6" s="18">
        <v>936000000</v>
      </c>
      <c r="D6" s="18">
        <v>809000000</v>
      </c>
      <c r="E6" s="18">
        <v>562000000</v>
      </c>
      <c r="F6" s="8" t="s">
        <v>85</v>
      </c>
    </row>
    <row r="7" spans="1:6" x14ac:dyDescent="0.25">
      <c r="A7" t="s">
        <v>86</v>
      </c>
      <c r="B7" s="18">
        <v>1238000000</v>
      </c>
      <c r="C7" s="18">
        <v>1215000000</v>
      </c>
      <c r="D7" s="18">
        <v>1160000000</v>
      </c>
      <c r="E7" s="18">
        <v>1208000000</v>
      </c>
      <c r="F7" s="8" t="s">
        <v>87</v>
      </c>
    </row>
    <row r="8" spans="1:6" x14ac:dyDescent="0.25">
      <c r="A8" t="s">
        <v>88</v>
      </c>
      <c r="B8" s="18">
        <v>851000000</v>
      </c>
      <c r="C8" s="18">
        <v>859000000</v>
      </c>
      <c r="D8" s="18">
        <v>1565000000</v>
      </c>
      <c r="E8" s="18">
        <v>754000000</v>
      </c>
      <c r="F8" s="8" t="s">
        <v>89</v>
      </c>
    </row>
    <row r="9" spans="1:6" x14ac:dyDescent="0.25">
      <c r="A9" t="s">
        <v>90</v>
      </c>
      <c r="B9" s="18">
        <v>42000000</v>
      </c>
      <c r="C9" s="18">
        <v>894000000</v>
      </c>
      <c r="D9" s="18">
        <v>-483000000</v>
      </c>
      <c r="E9" s="18">
        <v>-477000000</v>
      </c>
      <c r="F9" s="8" t="s">
        <v>91</v>
      </c>
    </row>
    <row r="10" spans="1:6" x14ac:dyDescent="0.25">
      <c r="A10" t="s">
        <v>92</v>
      </c>
      <c r="B10" s="18">
        <v>6601000000</v>
      </c>
      <c r="C10" s="18">
        <v>6608000000</v>
      </c>
      <c r="D10" s="18">
        <v>6549000000</v>
      </c>
      <c r="E10" s="18">
        <v>7145000000</v>
      </c>
      <c r="F10" s="8" t="s">
        <v>93</v>
      </c>
    </row>
    <row r="11" spans="1:6" x14ac:dyDescent="0.25">
      <c r="A11" t="s">
        <v>94</v>
      </c>
      <c r="B11" s="18">
        <v>1067000000</v>
      </c>
      <c r="C11" s="18">
        <v>3389000000</v>
      </c>
      <c r="D11" s="18">
        <v>2004000000</v>
      </c>
      <c r="E11" s="18">
        <v>1813000000</v>
      </c>
      <c r="F11" s="8" t="s">
        <v>95</v>
      </c>
    </row>
    <row r="12" spans="1:6" x14ac:dyDescent="0.25">
      <c r="A12" t="s">
        <v>32</v>
      </c>
      <c r="B12" s="34">
        <v>2320800000</v>
      </c>
      <c r="C12" s="34">
        <v>2309324088</v>
      </c>
      <c r="D12" s="34">
        <v>2394000000</v>
      </c>
      <c r="E12" s="34">
        <v>2352200000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2026-09-19T00:09:42Z</dcterms:modified>
</cp:coreProperties>
</file>