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<sst xmlns="http://schemas.openxmlformats.org/spreadsheetml/2006/main" count="113" uniqueCount="101">
  <si>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Svenska Cellulosa Aktiebolaget SCA (publ) (SCA-B.ST)</t>
  </si>
  <si>
    <t>DCF Studio - Base case</t>
  </si>
  <si>
    <t>Blue figures on a cream fill are inputs. Every other figure is a formula - change an input and the model reprices. Currency figures are SEK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</si>
  <si>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</si>
  <si>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</si>
  <si>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</si>
  <si>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</si>
  <si>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</si>
  <si>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</si>
  <si>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</si>
  <si>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</si>
  <si>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</si>
  <si>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</si>
  <si>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</si>
  <si>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</si>
  <si>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</si>
  <si>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</si>
  <si>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</si>
  <si>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</si>
  <si>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</si>
  <si>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</si>
  <si>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</si>
  <si>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</si>
  <si>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(SEK m)</t>
  </si>
  <si>
    <t>Total debt (SEK m)</t>
  </si>
  <si>
    <t>Equity weight</t>
  </si>
  <si>
    <t>Debt weight</t>
  </si>
  <si>
    <t>WACC</t>
  </si>
  <si>
    <t>Base year</t>
  </si>
  <si>
    <t>Revenue, last reported year (SEK m)</t>
  </si>
  <si>
    <t>Fiscal year ended 2025-12-31</t>
  </si>
  <si>
    <t>Net debt (SEK m)</t>
  </si>
  <si>
    <t>Diluted shares</t>
  </si>
  <si>
    <t>Mid-year discounting (1 = yes, 0 = no)</t>
  </si>
  <si>
    <t>Terminal year on a steady-state footing (1 = yes, 0 = no)</t>
  </si>
  <si>
    <t>Forecast cashflows (SEK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</si>
  <si>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</si>
  <si>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</si>
  <si>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</si>
  <si>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</si>
  <si>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</si>
  <si>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</si>
  <si>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</si>
  <si>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</si>
  <si>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</si>
  <si>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</si>
  <si>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</si>
  <si>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</si>
  <si>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</si>
  <si>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</si>
  <si>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</si>
  <si>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</si>
  <si>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</si>
  <si>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(SEK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</si>
  <si>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</si>
  <si>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</si>
  <si>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</si>
  <si>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</si>
  <si>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</si>
  <si>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</si>
  <si>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</si>
  <si>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</si>
  <si>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</si>
  <si>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</si>
  <si>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</si>
  <si>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</si>
  <si>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</si>
  <si>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</si>
  <si>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</si>
  <si>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(SEK)</t>
  </si>
  <si>
    <t>Conversion, SEK to SEK</t>
  </si>
  <si>
    <t>Same currency, no conversion</t>
  </si>
  <si>
    <t>Value per share (SEK)</t>
  </si>
  <si>
    <t>Implied upside</t>
  </si>
  <si>
    <t>Value per share (SEK)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</si>
  <si>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</si>
  <si>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(SEK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</si>
  <si>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</si>
  <si>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</si>
  <si>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</si>
  <si>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</si>
  <si>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</si>
  <si>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</si>
  <si>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</si>
  <si>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</si>
  <si>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</si>
  <si>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</si>
  <si>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</si>
  <si>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</si>
  <si>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</si>
  <si>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</si>
  <si>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</si>
  <si>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</si>
  <si>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</si>
  <si>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</si>
  <si>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</si>
  <si>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</si>
  <si>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</si>
  <si>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17.6% of revenue against depreciation of 9.8%.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</si>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</sst>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-0.005918061670207142</v>
      </c>
    </row>
    <row r="7" spans="1:2" x14ac:dyDescent="0.25">
      <c r="A7" t="s">
        <v>5</v>
      </c>
      <c r="B7" s="6">
        <v>0.28153494060996465</v>
      </c>
    </row>
    <row r="8" spans="1:2" x14ac:dyDescent="0.25">
      <c r="A8" t="s">
        <v>6</v>
      </c>
      <c r="B8" s="6">
        <v>0.19681960968012407</v>
      </c>
    </row>
    <row r="9" spans="1:2" x14ac:dyDescent="0.25">
      <c r="A9" t="s">
        <v>7</v>
      </c>
      <c r="B9" s="6">
        <v>0.09786084747559737</v>
      </c>
    </row>
    <row r="10" spans="1:2" x14ac:dyDescent="0.25">
      <c r="A10" t="s">
        <v>8</v>
      </c>
      <c r="B10" s="6">
        <v>0.17629218041100805</v>
      </c>
    </row>
    <row r="11" spans="1:2" x14ac:dyDescent="0.25">
      <c r="A11" t="s">
        <v>9</v>
      </c>
      <c r="B11" s="6">
        <v>0.48349604834960486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15.158996985236985</v>
      </c>
    </row>
    <row r="14" spans="1:3" x14ac:dyDescent="0.25">
      <c r="A14" t="s">
        <v>12</v>
      </c>
      <c r="B14" s="6">
        <v>0.07357780360491162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0.5839300000000001</v>
      </c>
      <c r="C19" s="8" t="s">
        <v>19</v>
      </c>
    </row>
    <row r="20" spans="1:2" x14ac:dyDescent="0.25">
      <c r="A20" t="s">
        <v>20</v>
      </c>
      <c r="B20" s="10">
        <f>B17+B19*B18</f>
        <v>0.07995545000000001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84597145600</v>
      </c>
    </row>
    <row r="23" spans="1:2" x14ac:dyDescent="0.25">
      <c r="A23" t="s">
        <v>24</v>
      </c>
      <c r="B23" s="11">
        <v>13541000000</v>
      </c>
    </row>
    <row r="24" spans="1:2" x14ac:dyDescent="0.25">
      <c r="A24" t="s">
        <v>25</v>
      </c>
      <c r="B24" s="10">
        <f>B22/(B22+B23)</f>
        <v>0.862021032522954</v>
      </c>
    </row>
    <row r="25" spans="1:2" x14ac:dyDescent="0.25">
      <c r="A25" t="s">
        <v>26</v>
      </c>
      <c r="B25" s="10">
        <f>1-B24</f>
        <v>0.13797896747704597</v>
      </c>
    </row>
    <row r="26" spans="1:2" x14ac:dyDescent="0.25">
      <c r="A26" t="s">
        <v>27</v>
      </c>
      <c r="B26" s="12">
        <f>B24*B20+B25*B21*(1-B8)</f>
        <v>0.07357780360491162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20427000000</v>
      </c>
      <c r="C29" s="8" t="s">
        <v>30</v>
      </c>
    </row>
    <row r="30" spans="1:2" x14ac:dyDescent="0.25">
      <c r="A30" t="s">
        <v>31</v>
      </c>
      <c r="B30" s="11">
        <v>12951000000</v>
      </c>
    </row>
    <row r="31" spans="1:2" x14ac:dyDescent="0.25">
      <c r="A31" t="s">
        <v>32</v>
      </c>
      <c r="B31" s="13">
        <v>702000000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-0.005918061670207142</v>
      </c>
      <c r="C5" s="10">
        <f>Assumptions!B6</f>
        <v>-0.005918061670207142</v>
      </c>
      <c r="D5" s="10">
        <f>Assumptions!B6</f>
        <v>-0.005918061670207142</v>
      </c>
      <c r="E5" s="10">
        <f>Assumptions!B6</f>
        <v>-0.005918061670207142</v>
      </c>
      <c r="F5" s="10">
        <f>Assumptions!B6</f>
        <v>-0.005918061670207142</v>
      </c>
    </row>
    <row r="6" spans="1:6" x14ac:dyDescent="0.25">
      <c r="A6" t="s">
        <v>43</v>
      </c>
      <c r="B6" s="18">
        <f>Assumptions!B29*(1+B5)</f>
        <v>20306111754.26268</v>
      </c>
      <c r="C6" s="18">
        <f>B6*(1+C5)</f>
        <v>20185938932.618835</v>
      </c>
      <c r="D6" s="18">
        <f>C6*(1+D5)</f>
        <v>20066477301.14456</v>
      </c>
      <c r="E6" s="18">
        <f>D6*(1+E5)</f>
        <v>19947722650.972576</v>
      </c>
      <c r="F6" s="18">
        <f>E6*(1+F5)</f>
        <v>19829670798.143932</v>
      </c>
    </row>
    <row r="7" spans="1:6" x14ac:dyDescent="0.25">
      <c r="A7" t="s">
        <v>5</v>
      </c>
      <c r="B7" s="10">
        <f>Assumptions!B7</f>
        <v>0.28153494060996465</v>
      </c>
      <c r="C7" s="10">
        <f>Assumptions!B7</f>
        <v>0.28153494060996465</v>
      </c>
      <c r="D7" s="10">
        <f>Assumptions!B7</f>
        <v>0.28153494060996465</v>
      </c>
      <c r="E7" s="10">
        <f>Assumptions!B7</f>
        <v>0.28153494060996465</v>
      </c>
      <c r="F7" s="10">
        <f>Assumptions!B7</f>
        <v>0.28153494060996465</v>
      </c>
    </row>
    <row r="8" spans="1:6" x14ac:dyDescent="0.25">
      <c r="A8" t="s">
        <v>44</v>
      </c>
      <c r="B8" s="18">
        <f>B6*B7</f>
        <v>5716879966.755649</v>
      </c>
      <c r="C8" s="18">
        <f>C6*C7</f>
        <v>5683047118.551217</v>
      </c>
      <c r="D8" s="18">
        <f>D6*D7</f>
        <v>5649414495.228938</v>
      </c>
      <c r="E8" s="18">
        <f>E6*E7</f>
        <v>5615980911.845611</v>
      </c>
      <c r="F8" s="18">
        <f>F6*F7</f>
        <v>5582745190.470602</v>
      </c>
    </row>
    <row r="9" spans="1:6" x14ac:dyDescent="0.25">
      <c r="A9" t="s">
        <v>45</v>
      </c>
      <c r="B9" s="18">
        <f>B8*(1-Assumptions!B8)</f>
        <v>4591685883.110682</v>
      </c>
      <c r="C9" s="18">
        <f>C8*(1-Assumptions!B8)</f>
        <v>4564512002.884213</v>
      </c>
      <c r="D9" s="18">
        <f>D8*(1-Assumptions!B8)</f>
        <v>4537498939.356744</v>
      </c>
      <c r="E9" s="18">
        <f>E8*(1-Assumptions!B8)</f>
        <v>4510645740.805131</v>
      </c>
      <c r="F9" s="18">
        <f>F8*(1-Assumptions!B8)</f>
        <v>4483951461.138589</v>
      </c>
    </row>
    <row r="10" spans="1:6" x14ac:dyDescent="0.25">
      <c r="A10" t="s">
        <v>46</v>
      </c>
      <c r="B10" s="18">
        <f>B6*Assumptions!B9</f>
        <v>1987173305.206335</v>
      </c>
      <c r="C10" s="18">
        <f>C6*Assumptions!B9</f>
        <v>1975413091.0367346</v>
      </c>
      <c r="D10" s="18">
        <f>D6*Assumptions!B9</f>
        <v>1963722474.5398448</v>
      </c>
      <c r="E10" s="18">
        <f>E6*Assumptions!B9</f>
        <v>1952101043.832346</v>
      </c>
      <c r="F10" s="18">
        <f>F6*Assumptions!B9</f>
        <v>1940548389.4684706</v>
      </c>
    </row>
    <row r="11" spans="1:6" x14ac:dyDescent="0.25">
      <c r="A11" t="s">
        <v>47</v>
      </c>
      <c r="B11" s="18">
        <f>-B6*Assumptions!B10</f>
        <v>-3579808716.8285675</v>
      </c>
      <c r="C11" s="18">
        <f>-C6*Assumptions!B10</f>
        <v>-3558623188.074831</v>
      </c>
      <c r="D11" s="18">
        <f>-D6*Assumptions!B10</f>
        <v>-3537563036.5867753</v>
      </c>
      <c r="E11" s="18">
        <f>-E6*Assumptions!B10</f>
        <v>-3516627520.374009</v>
      </c>
      <c r="F11" s="18">
        <f>-F6*Assumptions!B10</f>
        <v>-3495815901.8372884</v>
      </c>
    </row>
    <row r="12" spans="1:6" x14ac:dyDescent="0.25">
      <c r="A12" t="s">
        <v>48</v>
      </c>
      <c r="B12" s="18">
        <f>-(B6-Assumptions!B29)*Assumptions!B11</f>
        <v>58448989.10591016</v>
      </c>
      <c r="C12" s="18">
        <f>-(C6-B6)*Assumptions!B11</f>
        <v>58103084.383820735</v>
      </c>
      <c r="D12" s="18">
        <f>-(D6-C6)*Assumptions!B11</f>
        <v>57759226.7472081</v>
      </c>
      <c r="E12" s="18">
        <f>-(E6-D6)*Assumptions!B11</f>
        <v>57417404.081294775</v>
      </c>
      <c r="F12" s="18">
        <f>-(F6-E6)*Assumptions!B11</f>
        <v>57077604.3429984</v>
      </c>
    </row>
    <row r="13" spans="1:6" x14ac:dyDescent="0.25">
      <c r="A13" s="19" t="s">
        <v>49</v>
      </c>
      <c r="B13" s="20">
        <f>B9+B10+B11+B12</f>
        <v>3057499460.5943594</v>
      </c>
      <c r="C13" s="20">
        <f>C9+C10+C11+C12</f>
        <v>3039404990.2299376</v>
      </c>
      <c r="D13" s="20">
        <f>D9+D10+D11+D12</f>
        <v>3021417604.057021</v>
      </c>
      <c r="E13" s="20">
        <f>E9+E10+E11+E12</f>
        <v>3003536668.344763</v>
      </c>
      <c r="F13" s="20">
        <f>F9+F10+F11+F12</f>
        <v>2985761553.1127696</v>
      </c>
    </row>
    <row r="14" spans="1:6" x14ac:dyDescent="0.25">
      <c r="A14" t="s">
        <v>50</v>
      </c>
      <c r="B14" s="21">
        <f>1/(1+Assumptions!$B$26)^(1-0.5*Assumptions!$B$32)</f>
        <v>0.965124272498401</v>
      </c>
      <c r="C14" s="21">
        <f>1/(1+Assumptions!$B$26)^(2-0.5*Assumptions!$B$32)</f>
        <v>0.8989793466832676</v>
      </c>
      <c r="D14" s="21">
        <f>1/(1+Assumptions!$B$26)^(3-0.5*Assumptions!$B$32)</f>
        <v>0.8373676725288387</v>
      </c>
      <c r="E14" s="21">
        <f>1/(1+Assumptions!$B$26)^(4-0.5*Assumptions!$B$32)</f>
        <v>0.7799785630040831</v>
      </c>
      <c r="F14" s="21">
        <f>1/(1+Assumptions!$B$26)^(5-0.5*Assumptions!$B$32)</f>
        <v>0.7265226240567131</v>
      </c>
    </row>
    <row r="15" spans="1:6" x14ac:dyDescent="0.25">
      <c r="A15" s="19" t="s">
        <v>51</v>
      </c>
      <c r="B15" s="20">
        <f>B13*B14</f>
        <v>2950866942.5703845</v>
      </c>
      <c r="C15" s="20">
        <f>C13*C14</f>
        <v>2732362312.422773</v>
      </c>
      <c r="D15" s="20">
        <f>D13*D14</f>
        <v>2530037426.846888</v>
      </c>
      <c r="E15" s="20">
        <f>E13*E14</f>
        <v>2342694214.5056195</v>
      </c>
      <c r="F15" s="20">
        <f>F13*F14</f>
        <v>2169223318.3751364</v>
      </c>
    </row>
    <row r="17" spans="1:2" x14ac:dyDescent="0.25">
      <c r="A17" s="22" t="s">
        <v>52</v>
      </c>
      <c r="B17" s="23">
        <f>SUM(B15:F15)</f>
        <v>12725184214.720802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2985761553.1127696</v>
      </c>
    </row>
    <row r="5" spans="1:2" x14ac:dyDescent="0.25">
      <c r="A5" t="s">
        <v>56</v>
      </c>
      <c r="B5" s="18">
        <f>IF(Assumptions!$B$33=0,B4,B4-Forecast!F11-Forecast!F10-Forecast!F12)</f>
        <v>4483951461.138589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0.33977638329953014</v>
      </c>
    </row>
    <row r="7" spans="1:2" x14ac:dyDescent="0.25">
      <c r="A7" t="s">
        <v>58</v>
      </c>
      <c r="B7" s="18">
        <f>-MAX(Forecast!F9,0)*B6</f>
        <v>-1523540810.3563135</v>
      </c>
    </row>
    <row r="8" spans="1:2" x14ac:dyDescent="0.25">
      <c r="A8" t="s">
        <v>59</v>
      </c>
      <c r="B8" s="18">
        <f>IF(OR(Assumptions!$B$33=0,Assumptions!B12&lt;=0),B5,MAX(B5+B7,0))</f>
        <v>2960410650.782275</v>
      </c>
    </row>
    <row r="9" spans="1:2" x14ac:dyDescent="0.25">
      <c r="A9" t="s">
        <v>60</v>
      </c>
      <c r="B9" s="18">
        <f>B8*(1+Assumptions!B12)/(Assumptions!B26-Assumptions!B12)</f>
        <v>62465173224.60883</v>
      </c>
    </row>
    <row r="10" spans="1:2" x14ac:dyDescent="0.25">
      <c r="A10" t="s">
        <v>61</v>
      </c>
      <c r="B10" s="18">
        <f>B9/(1+Assumptions!B26)^(5-0.5*Assumptions!B32)</f>
        <v>45382361563.29994</v>
      </c>
    </row>
    <row r="11" spans="1:2" x14ac:dyDescent="0.25">
      <c r="A11" t="s">
        <v>62</v>
      </c>
      <c r="B11" s="18">
        <f>Forecast!B17+B10</f>
        <v>58107545778.020744</v>
      </c>
    </row>
    <row r="12" spans="1:2" x14ac:dyDescent="0.25">
      <c r="A12" t="s">
        <v>63</v>
      </c>
      <c r="B12" s="18">
        <f>-Assumptions!B30</f>
        <v>-12951000000</v>
      </c>
    </row>
    <row r="13" spans="1:2" x14ac:dyDescent="0.25">
      <c r="A13" t="s">
        <v>64</v>
      </c>
      <c r="B13" s="18">
        <f>B11+B12</f>
        <v>45156545778.020744</v>
      </c>
    </row>
    <row r="14" spans="1:2" x14ac:dyDescent="0.25">
      <c r="A14" s="19" t="s">
        <v>65</v>
      </c>
      <c r="B14" s="24">
        <f>B13/Assumptions!B31</f>
        <v>64.32556378635434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7523293579.939073</v>
      </c>
    </row>
    <row r="18" spans="1:2" x14ac:dyDescent="0.25">
      <c r="A18" t="s">
        <v>60</v>
      </c>
      <c r="B18" s="18">
        <f>B17*Assumptions!B13</f>
        <v>114045584697.34917</v>
      </c>
    </row>
    <row r="19" spans="1:2" x14ac:dyDescent="0.25">
      <c r="A19" t="s">
        <v>61</v>
      </c>
      <c r="B19" s="18">
        <f>B18/(1+Assumptions!B26)^(5-0.5*Assumptions!B32)</f>
        <v>82856697456.40024</v>
      </c>
    </row>
    <row r="20" spans="1:2" x14ac:dyDescent="0.25">
      <c r="A20" t="s">
        <v>62</v>
      </c>
      <c r="B20" s="18">
        <f>Forecast!B17+B19</f>
        <v>95581881671.12103</v>
      </c>
    </row>
    <row r="21" spans="1:2" x14ac:dyDescent="0.25">
      <c r="A21" t="s">
        <v>63</v>
      </c>
      <c r="B21" s="18">
        <f>-Assumptions!B30</f>
        <v>-12951000000</v>
      </c>
    </row>
    <row r="22" spans="1:2" x14ac:dyDescent="0.25">
      <c r="A22" t="s">
        <v>64</v>
      </c>
      <c r="B22" s="18">
        <f>B20+B21</f>
        <v>82630881671.12103</v>
      </c>
    </row>
    <row r="23" spans="1:2" x14ac:dyDescent="0.25">
      <c r="A23" s="19" t="s">
        <v>65</v>
      </c>
      <c r="B23" s="25">
        <f>B22/Assumptions!B31</f>
        <v>117.70780864832057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120.45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64.32556378635434</v>
      </c>
    </row>
    <row r="29" spans="1:2" x14ac:dyDescent="0.25">
      <c r="A29" s="19" t="s">
        <v>73</v>
      </c>
      <c r="B29" s="12">
        <f>B28/B26-1</f>
        <v>-0.465956298992492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0.053578</v>
      </c>
      <c r="B5" s="31">
        <v>96.17881199039944</v>
      </c>
      <c r="C5" s="31">
        <v>96.65012255690202</v>
      </c>
      <c r="D5" s="31">
        <v>97.12143312340459</v>
      </c>
      <c r="E5" s="31">
        <v>97.5927436899072</v>
      </c>
      <c r="F5" s="31">
        <v>98.06405425640978</v>
      </c>
    </row>
    <row r="6" spans="1:6" x14ac:dyDescent="0.25">
      <c r="A6" s="30">
        <v>0.063578</v>
      </c>
      <c r="B6" s="31">
        <v>77.35417230380969</v>
      </c>
      <c r="C6" s="31">
        <v>77.73482146624441</v>
      </c>
      <c r="D6" s="31">
        <v>78.11547062867909</v>
      </c>
      <c r="E6" s="31">
        <v>78.4961197911138</v>
      </c>
      <c r="F6" s="31">
        <v>78.87676895354848</v>
      </c>
    </row>
    <row r="7" spans="1:6" x14ac:dyDescent="0.25">
      <c r="A7" s="30">
        <v>0.073578</v>
      </c>
      <c r="B7" s="31">
        <v>63.69462766505791</v>
      </c>
      <c r="C7" s="31">
        <v>64.00997894759051</v>
      </c>
      <c r="D7" s="32">
        <v>64.3253302301231</v>
      </c>
      <c r="E7" s="31">
        <v>64.6406815126557</v>
      </c>
      <c r="F7" s="31">
        <v>64.95603279518832</v>
      </c>
    </row>
    <row r="8" spans="1:6" x14ac:dyDescent="0.25">
      <c r="A8" s="30">
        <v>0.083578</v>
      </c>
      <c r="B8" s="31">
        <v>53.34362068342625</v>
      </c>
      <c r="C8" s="31">
        <v>53.60989606479964</v>
      </c>
      <c r="D8" s="31">
        <v>53.87617144617301</v>
      </c>
      <c r="E8" s="31">
        <v>54.14244682754639</v>
      </c>
      <c r="F8" s="31">
        <v>54.40872220891978</v>
      </c>
    </row>
    <row r="9" spans="1:6" x14ac:dyDescent="0.25">
      <c r="A9" s="30">
        <v>0.093578</v>
      </c>
      <c r="B9" s="31">
        <v>45.23833679350235</v>
      </c>
      <c r="C9" s="31">
        <v>45.46652652353752</v>
      </c>
      <c r="D9" s="31">
        <v>45.69471625357268</v>
      </c>
      <c r="E9" s="31">
        <v>45.922905983607855</v>
      </c>
      <c r="F9" s="31">
        <v>46.15109571364302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20427000000</v>
      </c>
      <c r="C5" s="18">
        <v>20232000000</v>
      </c>
      <c r="D5" s="18">
        <v>18081000000</v>
      </c>
      <c r="E5" s="18">
        <v>20794000000</v>
      </c>
      <c r="F5" s="8" t="s">
        <v>84</v>
      </c>
    </row>
    <row r="6" spans="1:6" x14ac:dyDescent="0.25">
      <c r="A6" t="s">
        <v>44</v>
      </c>
      <c r="B6" s="18">
        <v>4303000000</v>
      </c>
      <c r="C6" s="18">
        <v>5012000000</v>
      </c>
      <c r="D6" s="18">
        <v>4648000000</v>
      </c>
      <c r="E6" s="18">
        <v>8540000000</v>
      </c>
      <c r="F6" s="8" t="s">
        <v>85</v>
      </c>
    </row>
    <row r="7" spans="1:6" x14ac:dyDescent="0.25">
      <c r="A7" t="s">
        <v>86</v>
      </c>
      <c r="B7" s="18">
        <v>2132000000</v>
      </c>
      <c r="C7" s="18">
        <v>2116000000</v>
      </c>
      <c r="D7" s="18">
        <v>1950000000</v>
      </c>
      <c r="E7" s="18">
        <v>1552000000</v>
      </c>
      <c r="F7" s="8" t="s">
        <v>87</v>
      </c>
    </row>
    <row r="8" spans="1:6" x14ac:dyDescent="0.25">
      <c r="A8" t="s">
        <v>88</v>
      </c>
      <c r="B8" s="18">
        <v>2815000000</v>
      </c>
      <c r="C8" s="18">
        <v>2171000000</v>
      </c>
      <c r="D8" s="18">
        <v>3135000000</v>
      </c>
      <c r="E8" s="18">
        <v>5961000000</v>
      </c>
      <c r="F8" s="8" t="s">
        <v>89</v>
      </c>
    </row>
    <row r="9" spans="1:6" x14ac:dyDescent="0.25">
      <c r="A9" t="s">
        <v>90</v>
      </c>
      <c r="B9" s="18">
        <v>199000000</v>
      </c>
      <c r="C9" s="18">
        <v>1040000000</v>
      </c>
      <c r="D9" s="18">
        <v>-205000000</v>
      </c>
      <c r="E9" s="18">
        <v>1328000000</v>
      </c>
      <c r="F9" s="8" t="s">
        <v>91</v>
      </c>
    </row>
    <row r="10" spans="1:6" x14ac:dyDescent="0.25">
      <c r="A10" t="s">
        <v>92</v>
      </c>
      <c r="B10" s="18">
        <v>13541000000</v>
      </c>
      <c r="C10" s="18">
        <v>13728000000</v>
      </c>
      <c r="D10" s="18">
        <v>12765000000</v>
      </c>
      <c r="E10" s="18">
        <v>12211000000</v>
      </c>
      <c r="F10" s="8" t="s">
        <v>93</v>
      </c>
    </row>
    <row r="11" spans="1:6" x14ac:dyDescent="0.25">
      <c r="A11" t="s">
        <v>94</v>
      </c>
      <c r="B11" s="18">
        <v>590000000</v>
      </c>
      <c r="C11" s="18">
        <v>1328000000</v>
      </c>
      <c r="D11" s="18">
        <v>502000000</v>
      </c>
      <c r="E11" s="18">
        <v>836000000</v>
      </c>
      <c r="F11" s="8" t="s">
        <v>95</v>
      </c>
    </row>
    <row r="12" spans="1:6" x14ac:dyDescent="0.25">
      <c r="A12" t="s">
        <v>32</v>
      </c>
      <c r="B12" s="34">
        <v>702000000</v>
      </c>
      <c r="C12" s="34">
        <v>702000000</v>
      </c>
      <c r="D12" s="34">
        <v>702000000</v>
      </c>
      <c r="E12" s="34">
        <v>702300000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2026-09-19T00:07:05Z</dcterms:modified>
</cp:coreProperties>
</file>