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<sst xmlns="http://schemas.openxmlformats.org/spreadsheetml/2006/main" count="113" uniqueCount="101">
  <si>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SGH Limited (SGH.AX)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</si>
  <si>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</si>
  <si>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</si>
  <si>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</si>
  <si>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</si>
  <si>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</si>
  <si>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</si>
  <si>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</si>
  <si>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</si>
  <si>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</si>
  <si>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</si>
  <si>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</si>
  <si>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</si>
  <si>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</si>
  <si>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</si>
  <si>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</si>
  <si>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</si>
  <si>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</si>
  <si>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</si>
  <si>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</si>
  <si>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</si>
  <si>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</si>
  <si>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</si>
  <si>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</si>
  <si>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</si>
  <si>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</si>
  <si>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</si>
  <si>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</si>
  <si>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</si>
  <si>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</si>
  <si>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</si>
  <si>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</si>
  <si>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</si>
  <si>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</si>
  <si>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</si>
  <si>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</si>
  <si>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</si>
  <si>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</si>
  <si>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</si>
  <si>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</si>
  <si>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</si>
  <si>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</si>
  <si>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</si>
  <si>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</si>
  <si>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</si>
  <si>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</si>
  <si>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</si>
  <si>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</si>
  <si>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</si>
  <si>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</si>
  <si>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</si>
  <si>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</si>
  <si>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</si>
  <si>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</si>
  <si>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</si>
  <si>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</si>
  <si>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</si>
  <si>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</si>
  <si>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</si>
  <si>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</si>
  <si>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</si>
  <si>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</si>
  <si>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</si>
  <si>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</si>
  <si>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</si>
  <si>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</si>
  <si>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</si>
  <si>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</si>
  <si>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</si>
  <si>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</si>
  <si>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</si>
  <si>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</si>
  <si>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</si>
  <si>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</si>
  <si>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</si>
  <si>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</si>
  <si>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</si>
  <si>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</si>
  <si>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</si>
  <si>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</si>
  <si>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</si>
  <si>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</si>
  <si>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</si>
  <si>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</si>
  <si>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</si>
  <si>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</si>
  <si>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</si>
  <si>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</si>
  <si>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</si>
  <si>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</si>
  <si>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</si>
  <si>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</si>
  <si>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</si>
  <si>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</si>
  <si>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</si>
  <si>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</si>
  <si>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</si>
  <si>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</si>
  <si>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</si>
  <si>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6.8% of revenue against depreciation of 4.9%.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</si>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</sst>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0.032275241198330695</v>
      </c>
    </row>
    <row r="7" spans="1:2" x14ac:dyDescent="0.25">
      <c r="A7" t="s">
        <v>5</v>
      </c>
      <c r="B7" s="6">
        <v>0.11471918328450315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0.049224473660325486</v>
      </c>
    </row>
    <row r="10" spans="1:2" x14ac:dyDescent="0.25">
      <c r="A10" t="s">
        <v>8</v>
      </c>
      <c r="B10" s="6">
        <v>0.06801256408386455</v>
      </c>
    </row>
    <row r="11" spans="1:2" x14ac:dyDescent="0.25">
      <c r="A11" t="s">
        <v>9</v>
      </c>
      <c r="B11" s="6">
        <v>0.38405650857719476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10.713556074695534</v>
      </c>
    </row>
    <row r="14" spans="1:3" x14ac:dyDescent="0.25">
      <c r="A14" t="s">
        <v>12</v>
      </c>
      <c r="B14" s="6">
        <v>0.09536289884702975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0.11348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14969294848</v>
      </c>
    </row>
    <row r="23" spans="1:2" x14ac:dyDescent="0.25">
      <c r="A23" t="s">
        <v>24</v>
      </c>
      <c r="B23" s="11">
        <v>5055800000</v>
      </c>
    </row>
    <row r="24" spans="1:2" x14ac:dyDescent="0.25">
      <c r="A24" t="s">
        <v>25</v>
      </c>
      <c r="B24" s="10">
        <f>B22/(B22+B23)</f>
        <v>0.7475267888429029</v>
      </c>
    </row>
    <row r="25" spans="1:2" x14ac:dyDescent="0.25">
      <c r="A25" t="s">
        <v>26</v>
      </c>
      <c r="B25" s="10">
        <f>1-B24</f>
        <v>0.2524732111570971</v>
      </c>
    </row>
    <row r="26" spans="1:2" x14ac:dyDescent="0.25">
      <c r="A26" t="s">
        <v>27</v>
      </c>
      <c r="B26" s="12">
        <f>B24*B20+B25*B21*(1-B8)</f>
        <v>0.0942809271307697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10589000000</v>
      </c>
      <c r="C29" s="8" t="s">
        <v>30</v>
      </c>
    </row>
    <row r="30" spans="1:2" x14ac:dyDescent="0.25">
      <c r="A30" t="s">
        <v>31</v>
      </c>
      <c r="B30" s="11">
        <v>4824000000</v>
      </c>
    </row>
    <row r="31" spans="1:2" x14ac:dyDescent="0.25">
      <c r="A31" t="s">
        <v>32</v>
      </c>
      <c r="B31" s="13">
        <v>408197110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0.032275241198330695</v>
      </c>
      <c r="C5" s="10">
        <f>Assumptions!B6</f>
        <v>0.032275241198330695</v>
      </c>
      <c r="D5" s="10">
        <f>Assumptions!B6</f>
        <v>0.032275241198330695</v>
      </c>
      <c r="E5" s="10">
        <f>Assumptions!B6</f>
        <v>0.032275241198330695</v>
      </c>
      <c r="F5" s="10">
        <f>Assumptions!B6</f>
        <v>0.032275241198330695</v>
      </c>
    </row>
    <row r="6" spans="1:6" x14ac:dyDescent="0.25">
      <c r="A6" t="s">
        <v>43</v>
      </c>
      <c r="B6" s="18">
        <f>Assumptions!B29*(1+B5)</f>
        <v>10930762529.049124</v>
      </c>
      <c r="C6" s="18">
        <f>B6*(1+C5)</f>
        <v>11283555526.155859</v>
      </c>
      <c r="D6" s="18">
        <f>C6*(1+D5)</f>
        <v>11647735002.337297</v>
      </c>
      <c r="E6" s="18">
        <f>D6*(1+E5)</f>
        <v>12023668458.951973</v>
      </c>
      <c r="F6" s="18">
        <f>E6*(1+F5)</f>
        <v>12411735258.55341</v>
      </c>
    </row>
    <row r="7" spans="1:6" x14ac:dyDescent="0.25">
      <c r="A7" t="s">
        <v>5</v>
      </c>
      <c r="B7" s="10">
        <f>Assumptions!B7</f>
        <v>0.11471918328450315</v>
      </c>
      <c r="C7" s="10">
        <f>Assumptions!B7</f>
        <v>0.11471918328450315</v>
      </c>
      <c r="D7" s="10">
        <f>Assumptions!B7</f>
        <v>0.11471918328450315</v>
      </c>
      <c r="E7" s="10">
        <f>Assumptions!B7</f>
        <v>0.11471918328450315</v>
      </c>
      <c r="F7" s="10">
        <f>Assumptions!B7</f>
        <v>0.11471918328450315</v>
      </c>
    </row>
    <row r="8" spans="1:6" x14ac:dyDescent="0.25">
      <c r="A8" t="s">
        <v>44</v>
      </c>
      <c r="B8" s="18">
        <f>B6*B7</f>
        <v>1253968150.0093656</v>
      </c>
      <c r="C8" s="18">
        <f>C6*C7</f>
        <v>1294440274.5059423</v>
      </c>
      <c r="D8" s="18">
        <f>D6*D7</f>
        <v>1336218646.5824552</v>
      </c>
      <c r="E8" s="18">
        <f>E6*E7</f>
        <v>1379345425.6946108</v>
      </c>
      <c r="F8" s="18">
        <f>F6*F7</f>
        <v>1423864132.0047185</v>
      </c>
    </row>
    <row r="9" spans="1:6" x14ac:dyDescent="0.25">
      <c r="A9" t="s">
        <v>45</v>
      </c>
      <c r="B9" s="18">
        <f>B8*(1-Assumptions!B8)</f>
        <v>877777705.0065558</v>
      </c>
      <c r="C9" s="18">
        <f>C8*(1-Assumptions!B8)</f>
        <v>906108192.1541595</v>
      </c>
      <c r="D9" s="18">
        <f>D8*(1-Assumptions!B8)</f>
        <v>935353052.6077186</v>
      </c>
      <c r="E9" s="18">
        <f>E8*(1-Assumptions!B8)</f>
        <v>965541797.9862275</v>
      </c>
      <c r="F9" s="18">
        <f>F8*(1-Assumptions!B8)</f>
        <v>996704892.4033029</v>
      </c>
    </row>
    <row r="10" spans="1:6" x14ac:dyDescent="0.25">
      <c r="A10" t="s">
        <v>46</v>
      </c>
      <c r="B10" s="18">
        <f>B6*Assumptions!B9</f>
        <v>538061032.1984514</v>
      </c>
      <c r="C10" s="18">
        <f>C6*Assumptions!B9</f>
        <v>555427081.7920792</v>
      </c>
      <c r="D10" s="18">
        <f>D6*Assumptions!B9</f>
        <v>573353624.8250035</v>
      </c>
      <c r="E10" s="18">
        <f>E6*Assumptions!B9</f>
        <v>591858751.3581678</v>
      </c>
      <c r="F10" s="18">
        <f>F6*Assumptions!B9</f>
        <v>610961135.3135954</v>
      </c>
    </row>
    <row r="11" spans="1:6" x14ac:dyDescent="0.25">
      <c r="A11" t="s">
        <v>47</v>
      </c>
      <c r="B11" s="18">
        <f>-B6*Assumptions!B10</f>
        <v>-743429186.9924589</v>
      </c>
      <c r="C11" s="18">
        <f>-C6*Assumptions!B10</f>
        <v>-767423543.3165194</v>
      </c>
      <c r="D11" s="18">
        <f>-D6*Assumptions!B10</f>
        <v>-792192323.2783377</v>
      </c>
      <c r="E11" s="18">
        <f>-E6*Assumptions!B10</f>
        <v>-817760521.587612</v>
      </c>
      <c r="F11" s="18">
        <f>-F6*Assumptions!B10</f>
        <v>-844153939.6643249</v>
      </c>
    </row>
    <row r="12" spans="1:6" x14ac:dyDescent="0.25">
      <c r="A12" t="s">
        <v>48</v>
      </c>
      <c r="B12" s="18">
        <f>-(B6-Assumptions!B29)*Assumptions!B11</f>
        <v>-131256123.66911857</v>
      </c>
      <c r="C12" s="18">
        <f>-(C6-B6)*Assumptions!B11</f>
        <v>-135492446.7192971</v>
      </c>
      <c r="D12" s="18">
        <f>-(D6-C6)*Assumptions!B11</f>
        <v>-139865498.1177149</v>
      </c>
      <c r="E12" s="18">
        <f>-(E6-D6)*Assumptions!B11</f>
        <v>-144379690.8047886</v>
      </c>
      <c r="F12" s="18">
        <f>-(F6-E6)*Assumptions!B11</f>
        <v>-149039580.14965367</v>
      </c>
    </row>
    <row r="13" spans="1:6" x14ac:dyDescent="0.25">
      <c r="A13" s="19" t="s">
        <v>49</v>
      </c>
      <c r="B13" s="20">
        <f>B9+B10+B11+B12</f>
        <v>541153426.5434296</v>
      </c>
      <c r="C13" s="20">
        <f>C9+C10+C11+C12</f>
        <v>558619283.9104223</v>
      </c>
      <c r="D13" s="20">
        <f>D9+D10+D11+D12</f>
        <v>576648856.0366695</v>
      </c>
      <c r="E13" s="20">
        <f>E9+E10+E11+E12</f>
        <v>595260336.9519945</v>
      </c>
      <c r="F13" s="20">
        <f>F9+F10+F11+F12</f>
        <v>614472507.9029199</v>
      </c>
    </row>
    <row r="14" spans="1:6" x14ac:dyDescent="0.25">
      <c r="A14" t="s">
        <v>50</v>
      </c>
      <c r="B14" s="21">
        <f>1/(1+Assumptions!$B$26)^(1-0.5*Assumptions!$B$32)</f>
        <v>0.9559508972094474</v>
      </c>
      <c r="C14" s="21">
        <f>1/(1+Assumptions!$B$26)^(2-0.5*Assumptions!$B$32)</f>
        <v>0.8735881924909109</v>
      </c>
      <c r="D14" s="21">
        <f>1/(1+Assumptions!$B$26)^(3-0.5*Assumptions!$B$32)</f>
        <v>0.7983216839769655</v>
      </c>
      <c r="E14" s="21">
        <f>1/(1+Assumptions!$B$26)^(4-0.5*Assumptions!$B$32)</f>
        <v>0.7295399784314835</v>
      </c>
      <c r="F14" s="21">
        <f>1/(1+Assumptions!$B$26)^(5-0.5*Assumptions!$B$32)</f>
        <v>0.6666843589647079</v>
      </c>
    </row>
    <row r="15" spans="1:6" x14ac:dyDescent="0.25">
      <c r="A15" s="19" t="s">
        <v>51</v>
      </c>
      <c r="B15" s="20">
        <f>B13*B14</f>
        <v>517316103.63215834</v>
      </c>
      <c r="C15" s="20">
        <f>C13*C14</f>
        <v>488003210.5218728</v>
      </c>
      <c r="D15" s="20">
        <f>D13*D14</f>
        <v>460351285.81458473</v>
      </c>
      <c r="E15" s="20">
        <f>E13*E14</f>
        <v>434266213.38107574</v>
      </c>
      <c r="F15" s="20">
        <f>F13*F14</f>
        <v>409659210.0326946</v>
      </c>
    </row>
    <row r="17" spans="1:2" x14ac:dyDescent="0.25">
      <c r="A17" s="22" t="s">
        <v>52</v>
      </c>
      <c r="B17" s="23">
        <f>SUM(B15:F15)</f>
        <v>2309596023.382386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614472507.9029199</v>
      </c>
    </row>
    <row r="5" spans="1:2" x14ac:dyDescent="0.25">
      <c r="A5" t="s">
        <v>56</v>
      </c>
      <c r="B5" s="18">
        <f>IF(Assumptions!$B$33=0,B4,B4-Forecast!F11-Forecast!F10-Forecast!F12)</f>
        <v>996704892.4033029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0.2621564602403933</v>
      </c>
    </row>
    <row r="7" spans="1:2" x14ac:dyDescent="0.25">
      <c r="A7" t="s">
        <v>58</v>
      </c>
      <c r="B7" s="18">
        <f>-MAX(Forecast!F9,0)*B6</f>
        <v>-261292626.49673197</v>
      </c>
    </row>
    <row r="8" spans="1:2" x14ac:dyDescent="0.25">
      <c r="A8" t="s">
        <v>59</v>
      </c>
      <c r="B8" s="18">
        <f>IF(OR(Assumptions!$B$33=0,Assumptions!B12&lt;=0),B5,MAX(B5+B7,0))</f>
        <v>735412265.9065709</v>
      </c>
    </row>
    <row r="9" spans="1:2" x14ac:dyDescent="0.25">
      <c r="A9" t="s">
        <v>60</v>
      </c>
      <c r="B9" s="18">
        <f>B8*(1+Assumptions!B12)/(Assumptions!B26-Assumptions!B12)</f>
        <v>10880304345.977083</v>
      </c>
    </row>
    <row r="10" spans="1:2" x14ac:dyDescent="0.25">
      <c r="A10" t="s">
        <v>61</v>
      </c>
      <c r="B10" s="18">
        <f>B9/(1+Assumptions!B26)^(5-0.5*Assumptions!B32)</f>
        <v>7253728728.238657</v>
      </c>
    </row>
    <row r="11" spans="1:2" x14ac:dyDescent="0.25">
      <c r="A11" t="s">
        <v>62</v>
      </c>
      <c r="B11" s="18">
        <f>Forecast!B17+B10</f>
        <v>9563324751.621044</v>
      </c>
    </row>
    <row r="12" spans="1:2" x14ac:dyDescent="0.25">
      <c r="A12" t="s">
        <v>63</v>
      </c>
      <c r="B12" s="18">
        <f>-Assumptions!B30</f>
        <v>-4824000000</v>
      </c>
    </row>
    <row r="13" spans="1:2" x14ac:dyDescent="0.25">
      <c r="A13" t="s">
        <v>64</v>
      </c>
      <c r="B13" s="18">
        <f>B11+B12</f>
        <v>4739324751.621044</v>
      </c>
    </row>
    <row r="14" spans="1:2" x14ac:dyDescent="0.25">
      <c r="A14" s="19" t="s">
        <v>65</v>
      </c>
      <c r="B14" s="24">
        <f>B13/Assumptions!B31</f>
        <v>11.610382914325493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2034825267.318314</v>
      </c>
    </row>
    <row r="18" spans="1:2" x14ac:dyDescent="0.25">
      <c r="A18" t="s">
        <v>60</v>
      </c>
      <c r="B18" s="18">
        <f>B17*Assumptions!B13</f>
        <v>21800214603.622086</v>
      </c>
    </row>
    <row r="19" spans="1:2" x14ac:dyDescent="0.25">
      <c r="A19" t="s">
        <v>61</v>
      </c>
      <c r="B19" s="18">
        <f>B18/(1+Assumptions!B26)^(5-0.5*Assumptions!B32)</f>
        <v>14533862098.308853</v>
      </c>
    </row>
    <row r="20" spans="1:2" x14ac:dyDescent="0.25">
      <c r="A20" t="s">
        <v>62</v>
      </c>
      <c r="B20" s="18">
        <f>Forecast!B17+B19</f>
        <v>16843458121.691238</v>
      </c>
    </row>
    <row r="21" spans="1:2" x14ac:dyDescent="0.25">
      <c r="A21" t="s">
        <v>63</v>
      </c>
      <c r="B21" s="18">
        <f>-Assumptions!B30</f>
        <v>-4824000000</v>
      </c>
    </row>
    <row r="22" spans="1:2" x14ac:dyDescent="0.25">
      <c r="A22" t="s">
        <v>64</v>
      </c>
      <c r="B22" s="18">
        <f>B20+B21</f>
        <v>12019458121.691238</v>
      </c>
    </row>
    <row r="23" spans="1:2" x14ac:dyDescent="0.25">
      <c r="A23" s="19" t="s">
        <v>65</v>
      </c>
      <c r="B23" s="25">
        <f>B22/Assumptions!B31</f>
        <v>29.445230814327026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11.610382914325493</v>
      </c>
    </row>
    <row r="29" spans="1:2" x14ac:dyDescent="0.25">
      <c r="A29" s="19" t="s">
        <v>73</v>
      </c>
      <c r="B29" s="12">
        <f>B28/B26-1</f>
        <v>-0.6854407229930779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0.074281</v>
      </c>
      <c r="B5" s="31">
        <v>19.617249271531794</v>
      </c>
      <c r="C5" s="31">
        <v>20.36269808995271</v>
      </c>
      <c r="D5" s="31">
        <v>21.240593700818682</v>
      </c>
      <c r="E5" s="31">
        <v>22.295801890509345</v>
      </c>
      <c r="F5" s="31">
        <v>23.596031950600022</v>
      </c>
    </row>
    <row r="6" spans="1:6" x14ac:dyDescent="0.25">
      <c r="A6" s="30">
        <v>0.084281</v>
      </c>
      <c r="B6" s="31">
        <v>14.91116803945579</v>
      </c>
      <c r="C6" s="31">
        <v>15.240116946318182</v>
      </c>
      <c r="D6" s="31">
        <v>15.6095507136066</v>
      </c>
      <c r="E6" s="31">
        <v>16.030656919044215</v>
      </c>
      <c r="F6" s="31">
        <v>16.519163461258024</v>
      </c>
    </row>
    <row r="7" spans="1:6" x14ac:dyDescent="0.25">
      <c r="A7" s="30">
        <v>0.094281</v>
      </c>
      <c r="B7" s="31">
        <v>11.402863120139068</v>
      </c>
      <c r="C7" s="31">
        <v>11.5053722433475</v>
      </c>
      <c r="D7" s="32">
        <v>11.610358000770413</v>
      </c>
      <c r="E7" s="31">
        <v>11.718398316105615</v>
      </c>
      <c r="F7" s="31">
        <v>11.830266090766425</v>
      </c>
    </row>
    <row r="8" spans="1:6" x14ac:dyDescent="0.25">
      <c r="A8" s="30">
        <v>0.104281</v>
      </c>
      <c r="B8" s="31">
        <v>8.928268773528574</v>
      </c>
      <c r="C8" s="31">
        <v>9.00318972466569</v>
      </c>
      <c r="D8" s="31">
        <v>9.078110675802801</v>
      </c>
      <c r="E8" s="31">
        <v>9.153031626939917</v>
      </c>
      <c r="F8" s="31">
        <v>9.22795257807703</v>
      </c>
    </row>
    <row r="9" spans="1:6" x14ac:dyDescent="0.25">
      <c r="A9" s="30">
        <v>0.114281</v>
      </c>
      <c r="B9" s="31">
        <v>6.9293165832903005</v>
      </c>
      <c r="C9" s="31">
        <v>6.994963808362944</v>
      </c>
      <c r="D9" s="31">
        <v>7.060611033435582</v>
      </c>
      <c r="E9" s="31">
        <v>7.12625825850823</v>
      </c>
      <c r="F9" s="31">
        <v>7.191905483580869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10589000000</v>
      </c>
      <c r="C5" s="18">
        <v>10743500000</v>
      </c>
      <c r="D5" s="18">
        <v>10617500000</v>
      </c>
      <c r="E5" s="18">
        <v>9626500000</v>
      </c>
      <c r="F5" s="8" t="s">
        <v>84</v>
      </c>
    </row>
    <row r="6" spans="1:6" x14ac:dyDescent="0.25">
      <c r="A6" t="s">
        <v>44</v>
      </c>
      <c r="B6" s="18">
        <v>1325800000</v>
      </c>
      <c r="C6" s="18">
        <v>1271200000</v>
      </c>
      <c r="D6" s="18">
        <v>1210100000</v>
      </c>
      <c r="E6" s="18">
        <v>975900000</v>
      </c>
      <c r="F6" s="8" t="s">
        <v>85</v>
      </c>
    </row>
    <row r="7" spans="1:6" x14ac:dyDescent="0.25">
      <c r="A7" t="s">
        <v>86</v>
      </c>
      <c r="B7" s="18">
        <v>521700000</v>
      </c>
      <c r="C7" s="18">
        <v>503700000</v>
      </c>
      <c r="D7" s="18">
        <v>505400000</v>
      </c>
      <c r="E7" s="18">
        <v>511600000</v>
      </c>
      <c r="F7" s="8" t="s">
        <v>87</v>
      </c>
    </row>
    <row r="8" spans="1:6" x14ac:dyDescent="0.25">
      <c r="A8" t="s">
        <v>88</v>
      </c>
      <c r="B8" s="18">
        <v>788200000</v>
      </c>
      <c r="C8" s="18">
        <v>766200000</v>
      </c>
      <c r="D8" s="18">
        <v>675000000</v>
      </c>
      <c r="E8" s="18">
        <v>603800000</v>
      </c>
      <c r="F8" s="8" t="s">
        <v>89</v>
      </c>
    </row>
    <row r="9" spans="1:6" x14ac:dyDescent="0.25">
      <c r="A9" t="s">
        <v>90</v>
      </c>
      <c r="B9" s="18">
        <v>-293800000</v>
      </c>
      <c r="C9" s="18">
        <v>-105000000</v>
      </c>
      <c r="D9" s="18">
        <v>380600000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5055800000</v>
      </c>
      <c r="C10" s="18">
        <v>5366600000</v>
      </c>
      <c r="D10" s="18">
        <v>5976600000</v>
      </c>
      <c r="E10" s="18">
        <v>5877700000</v>
      </c>
      <c r="F10" s="8" t="s">
        <v>93</v>
      </c>
    </row>
    <row r="11" spans="1:6" x14ac:dyDescent="0.25">
      <c r="A11" t="s">
        <v>94</v>
      </c>
      <c r="B11" s="18">
        <v>231800000</v>
      </c>
      <c r="C11" s="18">
        <v>176600000</v>
      </c>
      <c r="D11" s="18">
        <v>654300000</v>
      </c>
      <c r="E11" s="18">
        <v>876500000</v>
      </c>
      <c r="F11" s="8" t="s">
        <v>95</v>
      </c>
    </row>
    <row r="12" spans="1:6" x14ac:dyDescent="0.25">
      <c r="A12" t="s">
        <v>32</v>
      </c>
      <c r="B12" s="34">
        <v>408197110</v>
      </c>
      <c r="C12" s="34">
        <v>408515625</v>
      </c>
      <c r="D12" s="34">
        <v>377560976</v>
      </c>
      <c r="E12" s="34">
        <v>363300000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2026-09-19T01:05:46Z</dcterms:modified>
</cp:coreProperties>
</file>