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<sst xmlns="http://schemas.openxmlformats.org/spreadsheetml/2006/main" count="112" uniqueCount="100">
  <si>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Skanska AB (publ) (SKA-B.ST)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</si>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</sst>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0.026819520993084156</v>
      </c>
    </row>
    <row r="7" spans="1:2" x14ac:dyDescent="0.25">
      <c r="A7" t="s">
        <v>5</v>
      </c>
      <c r="B7" s="6">
        <v>0.03460614984545717</v>
      </c>
    </row>
    <row r="8" spans="1:2" x14ac:dyDescent="0.25">
      <c r="A8" t="s">
        <v>6</v>
      </c>
      <c r="B8" s="6">
        <v>0.20120044912435908</v>
      </c>
    </row>
    <row r="9" spans="1:2" x14ac:dyDescent="0.25">
      <c r="A9" t="s">
        <v>7</v>
      </c>
      <c r="B9" s="6">
        <v>0.02248133387888232</v>
      </c>
    </row>
    <row r="10" spans="1:2" x14ac:dyDescent="0.25">
      <c r="A10" t="s">
        <v>8</v>
      </c>
      <c r="B10" s="6">
        <v>0.015631789999128905</v>
      </c>
    </row>
    <row r="11" spans="1:2" x14ac:dyDescent="0.25">
      <c r="A11" t="s">
        <v>9</v>
      </c>
      <c r="B11" s="6">
        <v>-0.515301191882315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9.897468817679558</v>
      </c>
    </row>
    <row r="14" spans="1:3" x14ac:dyDescent="0.25">
      <c r="A14" t="s">
        <v>12</v>
      </c>
      <c r="B14" s="6">
        <v>0.09230061127796878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0.90218</v>
      </c>
      <c r="C19" s="8" t="s">
        <v>19</v>
      </c>
    </row>
    <row r="20" spans="1:2" x14ac:dyDescent="0.25">
      <c r="A20" t="s">
        <v>20</v>
      </c>
      <c r="B20" s="10">
        <f>B17+B19*B18</f>
        <v>0.1006417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111760302080</v>
      </c>
    </row>
    <row r="23" spans="1:2" x14ac:dyDescent="0.25">
      <c r="A23" t="s">
        <v>24</v>
      </c>
      <c r="B23" s="11">
        <v>15867000000</v>
      </c>
    </row>
    <row r="24" spans="1:2" x14ac:dyDescent="0.25">
      <c r="A24" t="s">
        <v>25</v>
      </c>
      <c r="B24" s="10">
        <f>B22/(B22+B23)</f>
        <v>0.8756770711171645</v>
      </c>
    </row>
    <row r="25" spans="1:2" x14ac:dyDescent="0.25">
      <c r="A25" t="s">
        <v>26</v>
      </c>
      <c r="B25" s="10">
        <f>1-B24</f>
        <v>0.12432292888283547</v>
      </c>
    </row>
    <row r="26" spans="1:2" x14ac:dyDescent="0.25">
      <c r="A26" t="s">
        <v>27</v>
      </c>
      <c r="B26" s="12">
        <f>B24*B20+B25*B21*(1-B8)</f>
        <v>0.09230061127796878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176658000000</v>
      </c>
      <c r="C29" s="8" t="s">
        <v>30</v>
      </c>
    </row>
    <row r="30" spans="1:2" x14ac:dyDescent="0.25">
      <c r="A30" t="s">
        <v>31</v>
      </c>
      <c r="B30" s="11">
        <v>-13231000000</v>
      </c>
    </row>
    <row r="31" spans="1:2" x14ac:dyDescent="0.25">
      <c r="A31" t="s">
        <v>32</v>
      </c>
      <c r="B31" s="13">
        <v>414390128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0.026819520993084156</v>
      </c>
      <c r="C5" s="10">
        <f>Assumptions!B6</f>
        <v>0.026819520993084156</v>
      </c>
      <c r="D5" s="10">
        <f>Assumptions!B6</f>
        <v>0.026819520993084156</v>
      </c>
      <c r="E5" s="10">
        <f>Assumptions!B6</f>
        <v>0.026819520993084156</v>
      </c>
      <c r="F5" s="10">
        <f>Assumptions!B6</f>
        <v>0.026819520993084156</v>
      </c>
    </row>
    <row r="6" spans="1:6" x14ac:dyDescent="0.25">
      <c r="A6" t="s">
        <v>43</v>
      </c>
      <c r="B6" s="18">
        <f>Assumptions!B29*(1+B5)</f>
        <v>181395882939.59625</v>
      </c>
      <c r="C6" s="18">
        <f>B6*(1+C5)</f>
        <v>186260833630.15378</v>
      </c>
      <c r="D6" s="18">
        <f>C6*(1+D5)</f>
        <v>191256259967.88705</v>
      </c>
      <c r="E6" s="18">
        <f>D6*(1+E5)</f>
        <v>196385661247.15457</v>
      </c>
      <c r="F6" s="18">
        <f>E6*(1+F5)</f>
        <v>201652630611.71335</v>
      </c>
    </row>
    <row r="7" spans="1:6" x14ac:dyDescent="0.25">
      <c r="A7" t="s">
        <v>5</v>
      </c>
      <c r="B7" s="10">
        <f>Assumptions!B7</f>
        <v>0.03460614984545717</v>
      </c>
      <c r="C7" s="10">
        <f>Assumptions!B7</f>
        <v>0.03460614984545717</v>
      </c>
      <c r="D7" s="10">
        <f>Assumptions!B7</f>
        <v>0.03460614984545717</v>
      </c>
      <c r="E7" s="10">
        <f>Assumptions!B7</f>
        <v>0.03460614984545717</v>
      </c>
      <c r="F7" s="10">
        <f>Assumptions!B7</f>
        <v>0.03460614984545717</v>
      </c>
    </row>
    <row r="8" spans="1:6" x14ac:dyDescent="0.25">
      <c r="A8" t="s">
        <v>44</v>
      </c>
      <c r="B8" s="18">
        <f>B6*B7</f>
        <v>6277413106.356676</v>
      </c>
      <c r="C8" s="18">
        <f>C6*C7</f>
        <v>6445770318.94487</v>
      </c>
      <c r="D8" s="18">
        <f>D6*D7</f>
        <v>6618642791.330411</v>
      </c>
      <c r="E8" s="18">
        <f>E6*E7</f>
        <v>6796151620.618223</v>
      </c>
      <c r="F8" s="18">
        <f>F6*F7</f>
        <v>6978421151.679576</v>
      </c>
    </row>
    <row r="9" spans="1:6" x14ac:dyDescent="0.25">
      <c r="A9" t="s">
        <v>45</v>
      </c>
      <c r="B9" s="18">
        <f>B8*(1-Assumptions!B8)</f>
        <v>5014394770.018575</v>
      </c>
      <c r="C9" s="18">
        <f>C8*(1-Assumptions!B8)</f>
        <v>5148878435.820699</v>
      </c>
      <c r="D9" s="18">
        <f>D8*(1-Assumptions!B8)</f>
        <v>5286968889.121031</v>
      </c>
      <c r="E9" s="18">
        <f>E8*(1-Assumptions!B8)</f>
        <v>5428762862.232595</v>
      </c>
      <c r="F9" s="18">
        <f>F8*(1-Assumptions!B8)</f>
        <v>5574359681.782718</v>
      </c>
    </row>
    <row r="10" spans="1:6" x14ac:dyDescent="0.25">
      <c r="A10" t="s">
        <v>46</v>
      </c>
      <c r="B10" s="18">
        <f>B6*Assumptions!B9</f>
        <v>4078021408.6197166</v>
      </c>
      <c r="C10" s="18">
        <f>C6*Assumptions!B9</f>
        <v>4187391989.3984394</v>
      </c>
      <c r="D10" s="18">
        <f>D6*Assumptions!B9</f>
        <v>4299695836.764383</v>
      </c>
      <c r="E10" s="18">
        <f>E6*Assumptions!B9</f>
        <v>4415011619.522363</v>
      </c>
      <c r="F10" s="18">
        <f>F6*Assumptions!B9</f>
        <v>4533420116.336853</v>
      </c>
    </row>
    <row r="11" spans="1:6" x14ac:dyDescent="0.25">
      <c r="A11" t="s">
        <v>47</v>
      </c>
      <c r="B11" s="18">
        <f>-B6*Assumptions!B10</f>
        <v>-2835542348.8183384</v>
      </c>
      <c r="C11" s="18">
        <f>-C6*Assumptions!B10</f>
        <v>-2911590236.369251</v>
      </c>
      <c r="D11" s="18">
        <f>-D6*Assumptions!B10</f>
        <v>-2989677691.836815</v>
      </c>
      <c r="E11" s="18">
        <f>-E6*Assumptions!B10</f>
        <v>-3069859415.455588</v>
      </c>
      <c r="F11" s="18">
        <f>-F6*Assumptions!B10</f>
        <v>-3152191574.494216</v>
      </c>
    </row>
    <row r="12" spans="1:6" x14ac:dyDescent="0.25">
      <c r="A12" t="s">
        <v>48</v>
      </c>
      <c r="B12" s="18">
        <f>-(B6-Assumptions!B29)*Assumptions!B11</f>
        <v>2441436725.7728353</v>
      </c>
      <c r="C12" s="18">
        <f>-(C6-B6)*Assumptions!B11</f>
        <v>2506914889.2929845</v>
      </c>
      <c r="D12" s="18">
        <f>-(D6-C6)*Assumptions!B11</f>
        <v>2574149145.7942653</v>
      </c>
      <c r="E12" s="18">
        <f>-(E6-D6)*Assumptions!B11</f>
        <v>2643186592.849223</v>
      </c>
      <c r="F12" s="18">
        <f>-(F6-E6)*Assumptions!B11</f>
        <v>2714075591.1647773</v>
      </c>
    </row>
    <row r="13" spans="1:6" x14ac:dyDescent="0.25">
      <c r="A13" s="19" t="s">
        <v>49</v>
      </c>
      <c r="B13" s="20">
        <f>B9+B10+B11+B12</f>
        <v>8698310555.592787</v>
      </c>
      <c r="C13" s="20">
        <f>C9+C10+C11+C12</f>
        <v>8931595078.142872</v>
      </c>
      <c r="D13" s="20">
        <f>D9+D10+D11+D12</f>
        <v>9171136179.842865</v>
      </c>
      <c r="E13" s="20">
        <f>E9+E10+E11+E12</f>
        <v>9417101659.148594</v>
      </c>
      <c r="F13" s="20">
        <f>F9+F10+F11+F12</f>
        <v>9669663814.790133</v>
      </c>
    </row>
    <row r="14" spans="1:6" x14ac:dyDescent="0.25">
      <c r="A14" t="s">
        <v>50</v>
      </c>
      <c r="B14" s="21">
        <f>1/(1+Assumptions!$B$26)^(1-0.5*Assumptions!$B$32)</f>
        <v>0.9568170632830865</v>
      </c>
      <c r="C14" s="21">
        <f>1/(1+Assumptions!$B$26)^(2-0.5*Assumptions!$B$32)</f>
        <v>0.8759649618465659</v>
      </c>
      <c r="D14" s="21">
        <f>1/(1+Assumptions!$B$26)^(3-0.5*Assumptions!$B$32)</f>
        <v>0.8019449525178837</v>
      </c>
      <c r="E14" s="21">
        <f>1/(1+Assumptions!$B$26)^(4-0.5*Assumptions!$B$32)</f>
        <v>0.734179715947998</v>
      </c>
      <c r="F14" s="21">
        <f>1/(1+Assumptions!$B$26)^(5-0.5*Assumptions!$B$32)</f>
        <v>0.6721407169121906</v>
      </c>
    </row>
    <row r="15" spans="1:6" x14ac:dyDescent="0.25">
      <c r="A15" s="19" t="s">
        <v>51</v>
      </c>
      <c r="B15" s="20">
        <f>B13*B14</f>
        <v>8322691961.326563</v>
      </c>
      <c r="C15" s="20">
        <f>C13*C14</f>
        <v>7823764341.854397</v>
      </c>
      <c r="D15" s="20">
        <f>D13*D14</f>
        <v>7354746368.279131</v>
      </c>
      <c r="E15" s="20">
        <f>E13*E14</f>
        <v>6913845021.167135</v>
      </c>
      <c r="F15" s="20">
        <f>F13*F14</f>
        <v>6499374768.772907</v>
      </c>
    </row>
    <row r="17" spans="1:2" x14ac:dyDescent="0.25">
      <c r="A17" s="22" t="s">
        <v>52</v>
      </c>
      <c r="B17" s="23">
        <f>SUM(B15:F15)</f>
        <v>36914422461.40013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9669663814.790133</v>
      </c>
    </row>
    <row r="5" spans="1:2" x14ac:dyDescent="0.25">
      <c r="A5" t="s">
        <v>56</v>
      </c>
      <c r="B5" s="18">
        <f>IF(Assumptions!$B$33=0,B4,B4-Forecast!F11-Forecast!F10-Forecast!F12)</f>
        <v>5574359681.782718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0.2708541108651059</v>
      </c>
    </row>
    <row r="7" spans="1:2" x14ac:dyDescent="0.25">
      <c r="A7" t="s">
        <v>58</v>
      </c>
      <c r="B7" s="18">
        <f>-MAX(Forecast!F9,0)*B6</f>
        <v>-1509838235.2515528</v>
      </c>
    </row>
    <row r="8" spans="1:2" x14ac:dyDescent="0.25">
      <c r="A8" t="s">
        <v>59</v>
      </c>
      <c r="B8" s="18">
        <f>IF(OR(Assumptions!$B$33=0,Assumptions!B12&lt;=0),B5,MAX(B5+B7,0))</f>
        <v>4064521446.531165</v>
      </c>
    </row>
    <row r="9" spans="1:2" x14ac:dyDescent="0.25">
      <c r="A9" t="s">
        <v>60</v>
      </c>
      <c r="B9" s="18">
        <f>B8*(1+Assumptions!B12)/(Assumptions!B26-Assumptions!B12)</f>
        <v>61903367645.31366</v>
      </c>
    </row>
    <row r="10" spans="1:2" x14ac:dyDescent="0.25">
      <c r="A10" t="s">
        <v>61</v>
      </c>
      <c r="B10" s="18">
        <f>B9/(1+Assumptions!B26)^(5-0.5*Assumptions!B32)</f>
        <v>41607773908.400024</v>
      </c>
    </row>
    <row r="11" spans="1:2" x14ac:dyDescent="0.25">
      <c r="A11" t="s">
        <v>62</v>
      </c>
      <c r="B11" s="18">
        <f>Forecast!B17+B10</f>
        <v>78522196369.80016</v>
      </c>
    </row>
    <row r="12" spans="1:2" x14ac:dyDescent="0.25">
      <c r="A12" t="s">
        <v>63</v>
      </c>
      <c r="B12" s="18">
        <f>-Assumptions!B30</f>
        <v>13231000000</v>
      </c>
    </row>
    <row r="13" spans="1:2" x14ac:dyDescent="0.25">
      <c r="A13" t="s">
        <v>64</v>
      </c>
      <c r="B13" s="18">
        <f>B11+B12</f>
        <v>91753196369.80016</v>
      </c>
    </row>
    <row r="14" spans="1:2" x14ac:dyDescent="0.25">
      <c r="A14" s="19" t="s">
        <v>65</v>
      </c>
      <c r="B14" s="24">
        <f>B13/Assumptions!B31</f>
        <v>221.41742809519863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11511841268.01643</v>
      </c>
    </row>
    <row r="18" spans="1:2" x14ac:dyDescent="0.25">
      <c r="A18" t="s">
        <v>60</v>
      </c>
      <c r="B18" s="18">
        <f>B17*Assumptions!B13</f>
        <v>113938089984.26932</v>
      </c>
    </row>
    <row r="19" spans="1:2" x14ac:dyDescent="0.25">
      <c r="A19" t="s">
        <v>61</v>
      </c>
      <c r="B19" s="18">
        <f>B18/(1+Assumptions!B26)^(5-0.5*Assumptions!B32)</f>
        <v>76582429485.63246</v>
      </c>
    </row>
    <row r="20" spans="1:2" x14ac:dyDescent="0.25">
      <c r="A20" t="s">
        <v>62</v>
      </c>
      <c r="B20" s="18">
        <f>Forecast!B17+B19</f>
        <v>113496851947.0326</v>
      </c>
    </row>
    <row r="21" spans="1:2" x14ac:dyDescent="0.25">
      <c r="A21" t="s">
        <v>63</v>
      </c>
      <c r="B21" s="18">
        <f>-Assumptions!B30</f>
        <v>13231000000</v>
      </c>
    </row>
    <row r="22" spans="1:2" x14ac:dyDescent="0.25">
      <c r="A22" t="s">
        <v>64</v>
      </c>
      <c r="B22" s="18">
        <f>B20+B21</f>
        <v>126727851947.0326</v>
      </c>
    </row>
    <row r="23" spans="1:2" x14ac:dyDescent="0.25">
      <c r="A23" s="19" t="s">
        <v>65</v>
      </c>
      <c r="B23" s="25">
        <f>B22/Assumptions!B31</f>
        <v>305.8177388507493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269.9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221.41742809519863</v>
      </c>
    </row>
    <row r="29" spans="1:2" x14ac:dyDescent="0.25">
      <c r="A29" s="19" t="s">
        <v>73</v>
      </c>
      <c r="B29" s="12">
        <f>B28/B26-1</f>
        <v>-0.1796316113553218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0.072301</v>
      </c>
      <c r="B5" s="31">
        <v>262.97865635489256</v>
      </c>
      <c r="C5" s="31">
        <v>263.658151077232</v>
      </c>
      <c r="D5" s="31">
        <v>264.3376457995714</v>
      </c>
      <c r="E5" s="31">
        <v>265.0171405219109</v>
      </c>
      <c r="F5" s="31">
        <v>265.69663524425033</v>
      </c>
    </row>
    <row r="6" spans="1:6" x14ac:dyDescent="0.25">
      <c r="A6" s="30">
        <v>0.082301</v>
      </c>
      <c r="B6" s="31">
        <v>239.2061408367391</v>
      </c>
      <c r="C6" s="31">
        <v>239.7786523313054</v>
      </c>
      <c r="D6" s="31">
        <v>240.35116382587174</v>
      </c>
      <c r="E6" s="31">
        <v>240.92367532043804</v>
      </c>
      <c r="F6" s="31">
        <v>241.49618681500434</v>
      </c>
    </row>
    <row r="7" spans="1:6" x14ac:dyDescent="0.25">
      <c r="A7" s="30">
        <v>0.092301</v>
      </c>
      <c r="B7" s="31">
        <v>220.43719184804104</v>
      </c>
      <c r="C7" s="31">
        <v>220.92698047293155</v>
      </c>
      <c r="D7" s="32">
        <v>221.41676909782205</v>
      </c>
      <c r="E7" s="31">
        <v>221.90655772271256</v>
      </c>
      <c r="F7" s="31">
        <v>222.39634634760304</v>
      </c>
    </row>
    <row r="8" spans="1:6" x14ac:dyDescent="0.25">
      <c r="A8" s="30">
        <v>0.102301</v>
      </c>
      <c r="B8" s="31">
        <v>205.21219404626214</v>
      </c>
      <c r="C8" s="31">
        <v>205.63634925653017</v>
      </c>
      <c r="D8" s="31">
        <v>206.0605044667982</v>
      </c>
      <c r="E8" s="31">
        <v>206.48465967706625</v>
      </c>
      <c r="F8" s="31">
        <v>206.90881488733427</v>
      </c>
    </row>
    <row r="9" spans="1:6" x14ac:dyDescent="0.25">
      <c r="A9" s="30">
        <v>0.112301</v>
      </c>
      <c r="B9" s="31">
        <v>192.5909574413638</v>
      </c>
      <c r="C9" s="31">
        <v>192.96195537735653</v>
      </c>
      <c r="D9" s="31">
        <v>193.33295331334926</v>
      </c>
      <c r="E9" s="31">
        <v>193.703951249342</v>
      </c>
      <c r="F9" s="31">
        <v>194.07494918533467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176658000000</v>
      </c>
      <c r="C5" s="18">
        <v>176481000000</v>
      </c>
      <c r="D5" s="18">
        <v>167168000000</v>
      </c>
      <c r="E5" s="18">
        <v>163174000000</v>
      </c>
      <c r="F5" s="8" t="s">
        <v>84</v>
      </c>
    </row>
    <row r="6" spans="1:6" x14ac:dyDescent="0.25">
      <c r="A6" t="s">
        <v>44</v>
      </c>
      <c r="B6" s="18">
        <v>6214000000</v>
      </c>
      <c r="C6" s="18">
        <v>5766000000</v>
      </c>
      <c r="D6" s="18">
        <v>3919000000</v>
      </c>
      <c r="E6" s="18">
        <v>7691000000</v>
      </c>
      <c r="F6" s="8" t="s">
        <v>85</v>
      </c>
    </row>
    <row r="7" spans="1:6" x14ac:dyDescent="0.25">
      <c r="A7" t="s">
        <v>86</v>
      </c>
      <c r="B7" s="18">
        <v>3741000000</v>
      </c>
      <c r="C7" s="18">
        <v>3253000000</v>
      </c>
      <c r="D7" s="18">
        <v>5554000000</v>
      </c>
      <c r="E7" s="18">
        <v>2789000000</v>
      </c>
      <c r="F7" s="8" t="s">
        <v>87</v>
      </c>
    </row>
    <row r="8" spans="1:6" x14ac:dyDescent="0.25">
      <c r="A8" t="s">
        <v>88</v>
      </c>
      <c r="B8" s="18">
        <v>3175000000</v>
      </c>
      <c r="C8" s="18">
        <v>2677000000</v>
      </c>
      <c r="D8" s="18">
        <v>2595000000</v>
      </c>
      <c r="E8" s="18">
        <v>2262000000</v>
      </c>
      <c r="F8" s="8" t="s">
        <v>89</v>
      </c>
    </row>
    <row r="9" spans="1:6" x14ac:dyDescent="0.25">
      <c r="A9" t="s">
        <v>90</v>
      </c>
      <c r="B9" s="18">
        <v>-593000000</v>
      </c>
      <c r="C9" s="18">
        <v>-4799000000</v>
      </c>
      <c r="D9" s="18">
        <v>693000000</v>
      </c>
      <c r="E9" s="18">
        <v>3370000000</v>
      </c>
      <c r="F9" s="8" t="s">
        <v>91</v>
      </c>
    </row>
    <row r="10" spans="1:6" x14ac:dyDescent="0.25">
      <c r="A10" t="s">
        <v>92</v>
      </c>
      <c r="B10" s="18">
        <v>15867000000</v>
      </c>
      <c r="C10" s="18">
        <v>19106000000</v>
      </c>
      <c r="D10" s="18">
        <v>17766000000</v>
      </c>
      <c r="E10" s="18">
        <v>14567000000</v>
      </c>
      <c r="F10" s="8" t="s">
        <v>93</v>
      </c>
    </row>
    <row r="11" spans="1:6" x14ac:dyDescent="0.25">
      <c r="A11" t="s">
        <v>94</v>
      </c>
      <c r="B11" s="18">
        <v>29098000000</v>
      </c>
      <c r="C11" s="18">
        <v>32286000000</v>
      </c>
      <c r="D11" s="18">
        <v>17912000000</v>
      </c>
      <c r="E11" s="18">
        <v>10014000000</v>
      </c>
      <c r="F11" s="8" t="s">
        <v>95</v>
      </c>
    </row>
    <row r="12" spans="1:6" x14ac:dyDescent="0.25">
      <c r="A12" t="s">
        <v>32</v>
      </c>
      <c r="B12" s="34">
        <v>414390128</v>
      </c>
      <c r="C12" s="34">
        <v>414305022</v>
      </c>
      <c r="D12" s="34">
        <v>414137628</v>
      </c>
      <c r="E12" s="34">
        <v>414922620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2026-09-19T00:10:01Z</dcterms:modified>
</cp:coreProperties>
</file>