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<sst xmlns="http://schemas.openxmlformats.org/spreadsheetml/2006/main" count="112" uniqueCount="100">
  <si>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AB SKF (publ) (SKF-B.ST)</t>
  </si>
  <si>
    <t>DCF Studio - Base case</t>
  </si>
  <si>
    <t>Blue figures on a cream fill are inputs. Every other figure is a formula - change an input and the model reprices. Currency figures are SEK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</si>
  <si>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</si>
  <si>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</si>
  <si>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</si>
  <si>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</si>
  <si>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</si>
  <si>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</si>
  <si>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</si>
  <si>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</si>
  <si>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</si>
  <si>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</si>
  <si>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</si>
  <si>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</si>
  <si>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</si>
  <si>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</si>
  <si>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</si>
  <si>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</si>
  <si>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</si>
  <si>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</si>
  <si>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</si>
  <si>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</si>
  <si>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(SEK m)</t>
  </si>
  <si>
    <t>Total debt (SEK m)</t>
  </si>
  <si>
    <t>Equity weight</t>
  </si>
  <si>
    <t>Debt weight</t>
  </si>
  <si>
    <t>WACC</t>
  </si>
  <si>
    <t>Base year</t>
  </si>
  <si>
    <t>Revenue, last reported year (SEK m)</t>
  </si>
  <si>
    <t>Fiscal year ended 2025-12-31</t>
  </si>
  <si>
    <t>Net debt (SEK m)</t>
  </si>
  <si>
    <t>Diluted shares</t>
  </si>
  <si>
    <t>Mid-year discounting (1 = yes, 0 = no)</t>
  </si>
  <si>
    <t>Terminal year on a steady-state footing (1 = yes, 0 = no)</t>
  </si>
  <si>
    <t>Forecast cashflows (SEK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</si>
  <si>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</si>
  <si>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</si>
  <si>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</si>
  <si>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</si>
  <si>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</si>
  <si>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</si>
  <si>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</si>
  <si>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</si>
  <si>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</si>
  <si>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</si>
  <si>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</si>
  <si>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</si>
  <si>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</si>
  <si>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</si>
  <si>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</si>
  <si>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</si>
  <si>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</si>
  <si>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(SEK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</si>
  <si>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</si>
  <si>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</si>
  <si>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</si>
  <si>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</si>
  <si>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</si>
  <si>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</si>
  <si>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</si>
  <si>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</si>
  <si>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</si>
  <si>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</si>
  <si>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</si>
  <si>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</si>
  <si>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</si>
  <si>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</si>
  <si>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</si>
  <si>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(SEK)</t>
  </si>
  <si>
    <t>Conversion, SEK to SEK</t>
  </si>
  <si>
    <t>Same currency, no conversion</t>
  </si>
  <si>
    <t>Value per share (SEK)</t>
  </si>
  <si>
    <t>Implied upside</t>
  </si>
  <si>
    <t>Value per share (SEK)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</si>
  <si>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</si>
  <si>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(SEK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</si>
  <si>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</si>
  <si>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</si>
  <si>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</si>
  <si>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</si>
  <si>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</si>
  <si>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</si>
  <si>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</si>
  <si>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</si>
  <si>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</si>
  <si>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</si>
  <si>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</si>
  <si>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</si>
  <si>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</si>
  <si>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</si>
  <si>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</si>
  <si>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</si>
  <si>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</si>
  <si>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</si>
  <si>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</si>
  <si>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</si>
  <si>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</si>
  <si>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USD assumption - no free live source available for this market.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</si>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</sst>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-0.01874683500660279</v>
      </c>
    </row>
    <row r="7" spans="1:2" x14ac:dyDescent="0.25">
      <c r="A7" t="s">
        <v>5</v>
      </c>
      <c r="B7" s="6">
        <v>0.09676799927302536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0.04394634332080758</v>
      </c>
    </row>
    <row r="10" spans="1:2" x14ac:dyDescent="0.25">
      <c r="A10" t="s">
        <v>8</v>
      </c>
      <c r="B10" s="6">
        <v>0.05064048026013626</v>
      </c>
    </row>
    <row r="11" spans="1:2" x14ac:dyDescent="0.25">
      <c r="A11" t="s">
        <v>9</v>
      </c>
      <c r="B11" s="6">
        <v>-0.15584415584415584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11.154246481787359</v>
      </c>
    </row>
    <row r="14" spans="1:3" x14ac:dyDescent="0.25">
      <c r="A14" t="s">
        <v>12</v>
      </c>
      <c r="B14" s="6">
        <v>0.10199633879389115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0.9062</v>
      </c>
      <c r="C19" s="8" t="s">
        <v>19</v>
      </c>
    </row>
    <row r="20" spans="1:2" x14ac:dyDescent="0.25">
      <c r="A20" t="s">
        <v>20</v>
      </c>
      <c r="B20" s="10">
        <f>B17+B19*B18</f>
        <v>0.100903</v>
      </c>
    </row>
    <row r="21" spans="1:3" x14ac:dyDescent="0.25">
      <c r="A21" t="s">
        <v>21</v>
      </c>
      <c r="B21" s="6">
        <v>0.051504596585393705</v>
      </c>
      <c r="C21" s="8" t="s">
        <v>22</v>
      </c>
    </row>
    <row r="22" spans="1:2" x14ac:dyDescent="0.25">
      <c r="A22" t="s">
        <v>23</v>
      </c>
      <c r="B22" s="11">
        <v>122307297280</v>
      </c>
    </row>
    <row r="23" spans="1:2" x14ac:dyDescent="0.25">
      <c r="A23" t="s">
        <v>24</v>
      </c>
      <c r="B23" s="11">
        <v>14984000000</v>
      </c>
    </row>
    <row r="24" spans="1:2" x14ac:dyDescent="0.25">
      <c r="A24" t="s">
        <v>25</v>
      </c>
      <c r="B24" s="10">
        <f>B22/(B22+B23)</f>
        <v>0.8908597974025932</v>
      </c>
    </row>
    <row r="25" spans="1:2" x14ac:dyDescent="0.25">
      <c r="A25" t="s">
        <v>26</v>
      </c>
      <c r="B25" s="10">
        <f>1-B24</f>
        <v>0.10914020259740675</v>
      </c>
    </row>
    <row r="26" spans="1:2" x14ac:dyDescent="0.25">
      <c r="A26" t="s">
        <v>27</v>
      </c>
      <c r="B26" s="12">
        <f>B24*B20+B25*B21*(1-B8)</f>
        <v>0.09410634271683456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91583000000</v>
      </c>
      <c r="C29" s="8" t="s">
        <v>30</v>
      </c>
    </row>
    <row r="30" spans="1:2" x14ac:dyDescent="0.25">
      <c r="A30" t="s">
        <v>31</v>
      </c>
      <c r="B30" s="11">
        <v>6000000000</v>
      </c>
    </row>
    <row r="31" spans="1:2" x14ac:dyDescent="0.25">
      <c r="A31" t="s">
        <v>32</v>
      </c>
      <c r="B31" s="13">
        <v>455351068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-0.01874683500660279</v>
      </c>
      <c r="C5" s="10">
        <f>Assumptions!B6</f>
        <v>-0.01874683500660279</v>
      </c>
      <c r="D5" s="10">
        <f>Assumptions!B6</f>
        <v>-0.01874683500660279</v>
      </c>
      <c r="E5" s="10">
        <f>Assumptions!B6</f>
        <v>-0.01874683500660279</v>
      </c>
      <c r="F5" s="10">
        <f>Assumptions!B6</f>
        <v>-0.01874683500660279</v>
      </c>
    </row>
    <row r="6" spans="1:6" x14ac:dyDescent="0.25">
      <c r="A6" t="s">
        <v>43</v>
      </c>
      <c r="B6" s="18">
        <f>Assumptions!B29*(1+B5)</f>
        <v>89866108609.5903</v>
      </c>
      <c r="C6" s="18">
        <f>B6*(1+C5)</f>
        <v>88181403498.80087</v>
      </c>
      <c r="D6" s="18">
        <f>C6*(1+D5)</f>
        <v>86528281276.7582</v>
      </c>
      <c r="E6" s="18">
        <f>D6*(1+E5)</f>
        <v>84906149864.25789</v>
      </c>
      <c r="F6" s="18">
        <f>E6*(1+F5)</f>
        <v>83314428281.70676</v>
      </c>
    </row>
    <row r="7" spans="1:6" x14ac:dyDescent="0.25">
      <c r="A7" t="s">
        <v>5</v>
      </c>
      <c r="B7" s="10">
        <f>Assumptions!B7</f>
        <v>0.09676799927302536</v>
      </c>
      <c r="C7" s="10">
        <f>Assumptions!B7</f>
        <v>0.09676799927302536</v>
      </c>
      <c r="D7" s="10">
        <f>Assumptions!B7</f>
        <v>0.09676799927302536</v>
      </c>
      <c r="E7" s="10">
        <f>Assumptions!B7</f>
        <v>0.09676799927302536</v>
      </c>
      <c r="F7" s="10">
        <f>Assumptions!B7</f>
        <v>0.09676799927302536</v>
      </c>
    </row>
    <row r="8" spans="1:6" x14ac:dyDescent="0.25">
      <c r="A8" t="s">
        <v>44</v>
      </c>
      <c r="B8" s="18">
        <f>B6*B7</f>
        <v>8696163532.602453</v>
      </c>
      <c r="C8" s="18">
        <f>C6*C7</f>
        <v>8533137989.666319</v>
      </c>
      <c r="D8" s="18">
        <f>D6*D7</f>
        <v>8373168659.685471</v>
      </c>
      <c r="E8" s="18">
        <f>E6*E7</f>
        <v>8216198248.33989</v>
      </c>
      <c r="F8" s="18">
        <f>F6*F7</f>
        <v>8062170535.396723</v>
      </c>
    </row>
    <row r="9" spans="1:6" x14ac:dyDescent="0.25">
      <c r="A9" t="s">
        <v>45</v>
      </c>
      <c r="B9" s="18">
        <f>B8*(1-Assumptions!B8)</f>
        <v>6522122649.451839</v>
      </c>
      <c r="C9" s="18">
        <f>C8*(1-Assumptions!B8)</f>
        <v>6399853492.249739</v>
      </c>
      <c r="D9" s="18">
        <f>D8*(1-Assumptions!B8)</f>
        <v>6279876494.764103</v>
      </c>
      <c r="E9" s="18">
        <f>E8*(1-Assumptions!B8)</f>
        <v>6162148686.254917</v>
      </c>
      <c r="F9" s="18">
        <f>F8*(1-Assumptions!B8)</f>
        <v>6046627901.547543</v>
      </c>
    </row>
    <row r="10" spans="1:6" x14ac:dyDescent="0.25">
      <c r="A10" t="s">
        <v>46</v>
      </c>
      <c r="B10" s="18">
        <f>B6*Assumptions!B9</f>
        <v>3949286861.862037</v>
      </c>
      <c r="C10" s="18">
        <f>C6*Assumptions!B9</f>
        <v>3875250232.668966</v>
      </c>
      <c r="D10" s="18">
        <f>D6*Assumptions!B9</f>
        <v>3802601555.947822</v>
      </c>
      <c r="E10" s="18">
        <f>E6*Assumptions!B9</f>
        <v>3731314811.9826174</v>
      </c>
      <c r="F10" s="18">
        <f>F6*Assumptions!B9</f>
        <v>3661364468.844686</v>
      </c>
    </row>
    <row r="11" spans="1:6" x14ac:dyDescent="0.25">
      <c r="A11" t="s">
        <v>47</v>
      </c>
      <c r="B11" s="18">
        <f>-B6*Assumptions!B10</f>
        <v>-4550862899.099219</v>
      </c>
      <c r="C11" s="18">
        <f>-C6*Assumptions!B10</f>
        <v>-4465548623.192136</v>
      </c>
      <c r="D11" s="18">
        <f>-D6*Assumptions!B10</f>
        <v>-4381833719.939192</v>
      </c>
      <c r="E11" s="18">
        <f>-E6*Assumptions!B10</f>
        <v>-4299688206.165123</v>
      </c>
      <c r="F11" s="18">
        <f>-F6*Assumptions!B10</f>
        <v>-4219082660.7843094</v>
      </c>
    </row>
    <row r="12" spans="1:6" x14ac:dyDescent="0.25">
      <c r="A12" t="s">
        <v>48</v>
      </c>
      <c r="B12" s="18">
        <f>-(B6-Assumptions!B29)*Assumptions!B11</f>
        <v>-267567489.41449845</v>
      </c>
      <c r="C12" s="18">
        <f>-(C6-B6)*Assumptions!B11</f>
        <v>-262551445.83731356</v>
      </c>
      <c r="D12" s="18">
        <f>-(D6-C6)*Assumptions!B11</f>
        <v>-257629437.20145643</v>
      </c>
      <c r="E12" s="18">
        <f>-(E6-D6)*Assumptions!B11</f>
        <v>-252799700.6493982</v>
      </c>
      <c r="F12" s="18">
        <f>-(F6-E6)*Assumptions!B11</f>
        <v>-248060506.371605</v>
      </c>
    </row>
    <row r="13" spans="1:6" x14ac:dyDescent="0.25">
      <c r="A13" s="19" t="s">
        <v>49</v>
      </c>
      <c r="B13" s="20">
        <f>B9+B10+B11+B12</f>
        <v>5652979122.800159</v>
      </c>
      <c r="C13" s="20">
        <f>C9+C10+C11+C12</f>
        <v>5547003655.889256</v>
      </c>
      <c r="D13" s="20">
        <f>D9+D10+D11+D12</f>
        <v>5443014893.571278</v>
      </c>
      <c r="E13" s="20">
        <f>E9+E10+E11+E12</f>
        <v>5340975591.423013</v>
      </c>
      <c r="F13" s="20">
        <f>F9+F10+F11+F12</f>
        <v>5240849203.236315</v>
      </c>
    </row>
    <row r="14" spans="1:6" x14ac:dyDescent="0.25">
      <c r="A14" t="s">
        <v>50</v>
      </c>
      <c r="B14" s="21">
        <f>1/(1+Assumptions!$B$26)^(1-0.5*Assumptions!$B$32)</f>
        <v>0.9560271637766962</v>
      </c>
      <c r="C14" s="21">
        <f>1/(1+Assumptions!$B$26)^(2-0.5*Assumptions!$B$32)</f>
        <v>0.8737972959764895</v>
      </c>
      <c r="D14" s="21">
        <f>1/(1+Assumptions!$B$26)^(3-0.5*Assumptions!$B$32)</f>
        <v>0.7986401886737228</v>
      </c>
      <c r="E14" s="21">
        <f>1/(1+Assumptions!$B$26)^(4-0.5*Assumptions!$B$32)</f>
        <v>0.7299474991531227</v>
      </c>
      <c r="F14" s="21">
        <f>1/(1+Assumptions!$B$26)^(5-0.5*Assumptions!$B$32)</f>
        <v>0.6671632095108331</v>
      </c>
    </row>
    <row r="15" spans="1:6" x14ac:dyDescent="0.25">
      <c r="A15" s="19" t="s">
        <v>51</v>
      </c>
      <c r="B15" s="20">
        <f>B13*B14</f>
        <v>5404401597.6595125</v>
      </c>
      <c r="C15" s="20">
        <f>C13*C14</f>
        <v>4846956795.287733</v>
      </c>
      <c r="D15" s="20">
        <f>D13*D14</f>
        <v>4347010441.555648</v>
      </c>
      <c r="E15" s="20">
        <f>E13*E14</f>
        <v>3898631775.997099</v>
      </c>
      <c r="F15" s="20">
        <f>F13*F14</f>
        <v>3496501774.993432</v>
      </c>
    </row>
    <row r="17" spans="1:2" x14ac:dyDescent="0.25">
      <c r="A17" s="22" t="s">
        <v>52</v>
      </c>
      <c r="B17" s="23">
        <f>SUM(B15:F15)</f>
        <v>21993502385.493423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5240849203.236315</v>
      </c>
    </row>
    <row r="5" spans="1:2" x14ac:dyDescent="0.25">
      <c r="A5" t="s">
        <v>56</v>
      </c>
      <c r="B5" s="18">
        <f>IF(Assumptions!$B$33=0,B4,B4-Forecast!F11-Forecast!F10-Forecast!F12)</f>
        <v>6046627901.547543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0.24510683712401374</v>
      </c>
    </row>
    <row r="7" spans="1:2" x14ac:dyDescent="0.25">
      <c r="A7" t="s">
        <v>58</v>
      </c>
      <c r="B7" s="18">
        <f>-MAX(Forecast!F9,0)*B6</f>
        <v>-1482069840.2141304</v>
      </c>
    </row>
    <row r="8" spans="1:2" x14ac:dyDescent="0.25">
      <c r="A8" t="s">
        <v>59</v>
      </c>
      <c r="B8" s="18">
        <f>IF(OR(Assumptions!$B$33=0,Assumptions!B12&lt;=0),B5,MAX(B5+B7,0))</f>
        <v>4564558061.333412</v>
      </c>
    </row>
    <row r="9" spans="1:2" x14ac:dyDescent="0.25">
      <c r="A9" t="s">
        <v>60</v>
      </c>
      <c r="B9" s="18">
        <f>B8*(1+Assumptions!B12)/(Assumptions!B26-Assumptions!B12)</f>
        <v>67702497758.24131</v>
      </c>
    </row>
    <row r="10" spans="1:2" x14ac:dyDescent="0.25">
      <c r="A10" t="s">
        <v>61</v>
      </c>
      <c r="B10" s="18">
        <f>B9/(1+Assumptions!B26)^(5-0.5*Assumptions!B32)</f>
        <v>45168615696.28825</v>
      </c>
    </row>
    <row r="11" spans="1:2" x14ac:dyDescent="0.25">
      <c r="A11" t="s">
        <v>62</v>
      </c>
      <c r="B11" s="18">
        <f>Forecast!B17+B10</f>
        <v>67162118081.78168</v>
      </c>
    </row>
    <row r="12" spans="1:2" x14ac:dyDescent="0.25">
      <c r="A12" t="s">
        <v>63</v>
      </c>
      <c r="B12" s="18">
        <f>-Assumptions!B30</f>
        <v>-6000000000</v>
      </c>
    </row>
    <row r="13" spans="1:2" x14ac:dyDescent="0.25">
      <c r="A13" t="s">
        <v>64</v>
      </c>
      <c r="B13" s="18">
        <f>B11+B12</f>
        <v>61162118081.78168</v>
      </c>
    </row>
    <row r="14" spans="1:2" x14ac:dyDescent="0.25">
      <c r="A14" s="19" t="s">
        <v>65</v>
      </c>
      <c r="B14" s="24">
        <f>B13/Assumptions!B31</f>
        <v>134.31860026247193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11723535004.24141</v>
      </c>
    </row>
    <row r="18" spans="1:2" x14ac:dyDescent="0.25">
      <c r="A18" t="s">
        <v>60</v>
      </c>
      <c r="B18" s="18">
        <f>B17*Assumptions!B13</f>
        <v>130767199075.17068</v>
      </c>
    </row>
    <row r="19" spans="1:2" x14ac:dyDescent="0.25">
      <c r="A19" t="s">
        <v>61</v>
      </c>
      <c r="B19" s="18">
        <f>B18/(1+Assumptions!B26)^(5-0.5*Assumptions!B32)</f>
        <v>87243064233.73291</v>
      </c>
    </row>
    <row r="20" spans="1:2" x14ac:dyDescent="0.25">
      <c r="A20" t="s">
        <v>62</v>
      </c>
      <c r="B20" s="18">
        <f>Forecast!B17+B19</f>
        <v>109236566619.22633</v>
      </c>
    </row>
    <row r="21" spans="1:2" x14ac:dyDescent="0.25">
      <c r="A21" t="s">
        <v>63</v>
      </c>
      <c r="B21" s="18">
        <f>-Assumptions!B30</f>
        <v>-6000000000</v>
      </c>
    </row>
    <row r="22" spans="1:2" x14ac:dyDescent="0.25">
      <c r="A22" t="s">
        <v>64</v>
      </c>
      <c r="B22" s="18">
        <f>B20+B21</f>
        <v>103236566619.22633</v>
      </c>
    </row>
    <row r="23" spans="1:2" x14ac:dyDescent="0.25">
      <c r="A23" s="19" t="s">
        <v>65</v>
      </c>
      <c r="B23" s="25">
        <f>B22/Assumptions!B31</f>
        <v>226.7186219034548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268.6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134.31860026247193</v>
      </c>
    </row>
    <row r="29" spans="1:2" x14ac:dyDescent="0.25">
      <c r="A29" s="19" t="s">
        <v>73</v>
      </c>
      <c r="B29" s="12">
        <f>B28/B26-1</f>
        <v>-0.49993075107046936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0.074106</v>
      </c>
      <c r="B5" s="31">
        <v>178.21417542347632</v>
      </c>
      <c r="C5" s="31">
        <v>183.10649049810894</v>
      </c>
      <c r="D5" s="31">
        <v>188.8989859452969</v>
      </c>
      <c r="E5" s="31">
        <v>195.89780391323615</v>
      </c>
      <c r="F5" s="31">
        <v>204.56565697317578</v>
      </c>
    </row>
    <row r="6" spans="1:6" x14ac:dyDescent="0.25">
      <c r="A6" s="30">
        <v>0.084106</v>
      </c>
      <c r="B6" s="31">
        <v>151.81825663296908</v>
      </c>
      <c r="C6" s="31">
        <v>154.2524234387274</v>
      </c>
      <c r="D6" s="31">
        <v>157.02184407454638</v>
      </c>
      <c r="E6" s="31">
        <v>160.21946215945002</v>
      </c>
      <c r="F6" s="31">
        <v>163.97607559463708</v>
      </c>
    </row>
    <row r="7" spans="1:6" x14ac:dyDescent="0.25">
      <c r="A7" s="30">
        <v>0.094106</v>
      </c>
      <c r="B7" s="31">
        <v>132.07902127165565</v>
      </c>
      <c r="C7" s="31">
        <v>133.15287051057862</v>
      </c>
      <c r="D7" s="32">
        <v>134.31926657049704</v>
      </c>
      <c r="E7" s="31">
        <v>135.599864246827</v>
      </c>
      <c r="F7" s="31">
        <v>137.0236457790393</v>
      </c>
    </row>
    <row r="8" spans="1:6" x14ac:dyDescent="0.25">
      <c r="A8" s="30">
        <v>0.104106</v>
      </c>
      <c r="B8" s="31">
        <v>117.04459543707637</v>
      </c>
      <c r="C8" s="31">
        <v>117.45302076233124</v>
      </c>
      <c r="D8" s="31">
        <v>117.86144608758612</v>
      </c>
      <c r="E8" s="31">
        <v>118.26987141284098</v>
      </c>
      <c r="F8" s="31">
        <v>118.67829673809587</v>
      </c>
    </row>
    <row r="9" spans="1:6" x14ac:dyDescent="0.25">
      <c r="A9" s="30">
        <v>0.114106</v>
      </c>
      <c r="B9" s="31">
        <v>105.81790163774848</v>
      </c>
      <c r="C9" s="31">
        <v>106.17571709533523</v>
      </c>
      <c r="D9" s="31">
        <v>106.53353255292197</v>
      </c>
      <c r="E9" s="31">
        <v>106.89134801050871</v>
      </c>
      <c r="F9" s="31">
        <v>107.24916346809543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91583000000</v>
      </c>
      <c r="C5" s="18">
        <v>98722000000</v>
      </c>
      <c r="D5" s="18">
        <v>103881000000</v>
      </c>
      <c r="E5" s="18">
        <v>96933000000</v>
      </c>
      <c r="F5" s="8" t="s">
        <v>84</v>
      </c>
    </row>
    <row r="6" spans="1:6" x14ac:dyDescent="0.25">
      <c r="A6" t="s">
        <v>44</v>
      </c>
      <c r="B6" s="18">
        <v>6879000000</v>
      </c>
      <c r="C6" s="18">
        <v>10552000000</v>
      </c>
      <c r="D6" s="18">
        <v>11252000000</v>
      </c>
      <c r="E6" s="18">
        <v>9379000000</v>
      </c>
      <c r="F6" s="8" t="s">
        <v>85</v>
      </c>
    </row>
    <row r="7" spans="1:6" x14ac:dyDescent="0.25">
      <c r="A7" t="s">
        <v>86</v>
      </c>
      <c r="B7" s="18">
        <v>4624000000</v>
      </c>
      <c r="C7" s="18">
        <v>4432000000</v>
      </c>
      <c r="D7" s="18">
        <v>4297000000</v>
      </c>
      <c r="E7" s="18">
        <v>3784000000</v>
      </c>
      <c r="F7" s="8" t="s">
        <v>87</v>
      </c>
    </row>
    <row r="8" spans="1:6" x14ac:dyDescent="0.25">
      <c r="A8" t="s">
        <v>88</v>
      </c>
      <c r="B8" s="18">
        <v>3825000000</v>
      </c>
      <c r="C8" s="18">
        <v>5091000000</v>
      </c>
      <c r="D8" s="18">
        <v>5760000000</v>
      </c>
      <c r="E8" s="18">
        <v>5213000000</v>
      </c>
      <c r="F8" s="8" t="s">
        <v>89</v>
      </c>
    </row>
    <row r="9" spans="1:6" x14ac:dyDescent="0.25">
      <c r="A9" t="s">
        <v>90</v>
      </c>
      <c r="B9" s="18">
        <v>895000000</v>
      </c>
      <c r="C9" s="18">
        <v>804000000</v>
      </c>
      <c r="D9" s="18">
        <v>-1474000000</v>
      </c>
      <c r="E9" s="18">
        <v>3906000000</v>
      </c>
      <c r="F9" s="8" t="s">
        <v>91</v>
      </c>
    </row>
    <row r="10" spans="1:6" x14ac:dyDescent="0.25">
      <c r="A10" t="s">
        <v>92</v>
      </c>
      <c r="B10" s="18">
        <v>14984000000</v>
      </c>
      <c r="C10" s="18">
        <v>20042000000</v>
      </c>
      <c r="D10" s="18">
        <v>21332000000</v>
      </c>
      <c r="E10" s="18">
        <v>21266000000</v>
      </c>
      <c r="F10" s="8" t="s">
        <v>93</v>
      </c>
    </row>
    <row r="11" spans="1:6" x14ac:dyDescent="0.25">
      <c r="A11" t="s">
        <v>94</v>
      </c>
      <c r="B11" s="18">
        <v>8984000000</v>
      </c>
      <c r="C11" s="18">
        <v>11031000000</v>
      </c>
      <c r="D11" s="18">
        <v>13317000000</v>
      </c>
      <c r="E11" s="18">
        <v>11224000000</v>
      </c>
      <c r="F11" s="8" t="s">
        <v>95</v>
      </c>
    </row>
    <row r="12" spans="1:6" x14ac:dyDescent="0.25">
      <c r="A12" t="s">
        <v>32</v>
      </c>
      <c r="B12" s="34">
        <v>455351068</v>
      </c>
      <c r="C12" s="34">
        <v>455351068</v>
      </c>
      <c r="D12" s="34">
        <v>455351068</v>
      </c>
      <c r="E12" s="34">
        <v>455351068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2026-09-19T00:08:41Z</dcterms:modified>
</cp:coreProperties>
</file>