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<sst xmlns="http://schemas.openxmlformats.org/spreadsheetml/2006/main" count="114" uniqueCount="102">
  <si>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SSE plc (SSE.L)</t>
  </si>
  <si>
    <t>DCF Studio - Base case</t>
  </si>
  <si>
    <t>Blue figures on a cream fill are inputs. Every other figure is a formula - change an input and the model reprices. Currency figures are GBP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</si>
  <si>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</si>
  <si>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</si>
  <si>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</si>
  <si>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</si>
  <si>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</si>
  <si>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</si>
  <si>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</si>
  <si>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</si>
  <si>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</si>
  <si>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</si>
  <si>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</si>
  <si>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</si>
  <si>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</si>
  <si>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GBP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</si>
  <si>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</si>
  <si>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</si>
  <si>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</si>
  <si>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</si>
  <si>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</si>
  <si>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</si>
  <si>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(GBP m)</t>
  </si>
  <si>
    <t>Total debt (GBP m)</t>
  </si>
  <si>
    <t>Equity weight</t>
  </si>
  <si>
    <t>Debt weight</t>
  </si>
  <si>
    <t>WACC</t>
  </si>
  <si>
    <t>Base year</t>
  </si>
  <si>
    <t>Revenue, last reported year (GBP m)</t>
  </si>
  <si>
    <t>Fiscal year ended 2026-03-31</t>
  </si>
  <si>
    <t>Net debt (GBP m)</t>
  </si>
  <si>
    <t>Diluted shares</t>
  </si>
  <si>
    <t>Mid-year discounting (1 = yes, 0 = no)</t>
  </si>
  <si>
    <t>Terminal year on a steady-state footing (1 = yes, 0 = no)</t>
  </si>
  <si>
    <t>Forecast cashflows (GBP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</si>
  <si>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</si>
  <si>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</si>
  <si>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</si>
  <si>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</si>
  <si>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</si>
  <si>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</si>
  <si>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</si>
  <si>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</si>
  <si>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</si>
  <si>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</si>
  <si>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</si>
  <si>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</si>
  <si>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</si>
  <si>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</si>
  <si>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</si>
  <si>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</si>
  <si>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</si>
  <si>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(GBP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</si>
  <si>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</si>
  <si>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</si>
  <si>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</si>
  <si>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</si>
  <si>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</si>
  <si>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</si>
  <si>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</si>
  <si>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</si>
  <si>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</si>
  <si>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</si>
  <si>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</si>
  <si>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</si>
  <si>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</si>
  <si>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</si>
  <si>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</si>
  <si>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(GBp)</t>
  </si>
  <si>
    <t>Conversion, GBP to GBp</t>
  </si>
  <si>
    <t>then x100, because GBp is a sub-unit of GBP</t>
  </si>
  <si>
    <t>Value per share (GBp)</t>
  </si>
  <si>
    <t>Implied upside</t>
  </si>
  <si>
    <t>Value per share (GBP)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</si>
  <si>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</si>
  <si>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(GBP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</si>
  <si>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</si>
  <si>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</si>
  <si>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</si>
  <si>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</si>
  <si>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</si>
  <si>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</si>
  <si>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</si>
  <si>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</si>
  <si>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</si>
  <si>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</si>
  <si>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</si>
  <si>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</si>
  <si>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</si>
  <si>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</si>
  <si>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</si>
  <si>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</si>
  <si>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</si>
  <si>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</si>
  <si>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</si>
  <si>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</si>
  <si>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</si>
  <si>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Free cashflow is negative in at least one forecast year, so terminal value carries most of the valuation.</t>
  </si>
  <si>
    <t>Adjusted: Capital expenditure runs at 28.3% of revenue against depreciation of 8.3%.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</si>
  <si>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GBP assumption - no free live source available for this market.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</si>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</sst>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-0.0657149404628754</v>
      </c>
    </row>
    <row r="7" spans="1:2" x14ac:dyDescent="0.25">
      <c r="A7" t="s">
        <v>5</v>
      </c>
      <c r="B7" s="6">
        <v>0.16144979099815915</v>
      </c>
    </row>
    <row r="8" spans="1:2" x14ac:dyDescent="0.25">
      <c r="A8" t="s">
        <v>6</v>
      </c>
      <c r="B8" s="6">
        <v>0.2447597290689752</v>
      </c>
    </row>
    <row r="9" spans="1:2" x14ac:dyDescent="0.25">
      <c r="A9" t="s">
        <v>7</v>
      </c>
      <c r="B9" s="6">
        <v>0.08346998820036433</v>
      </c>
    </row>
    <row r="10" spans="1:2" x14ac:dyDescent="0.25">
      <c r="A10" t="s">
        <v>8</v>
      </c>
      <c r="B10" s="6">
        <v>0.28272741093123466</v>
      </c>
    </row>
    <row r="11" spans="1:2" x14ac:dyDescent="0.25">
      <c r="A11" t="s">
        <v>9</v>
      </c>
      <c r="B11" s="6">
        <v>-1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12.757996013324808</v>
      </c>
    </row>
    <row r="14" spans="1:3" x14ac:dyDescent="0.25">
      <c r="A14" t="s">
        <v>12</v>
      </c>
      <c r="B14" s="6">
        <v>0.07578786173806565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0.71793</v>
      </c>
      <c r="C19" s="8" t="s">
        <v>19</v>
      </c>
    </row>
    <row r="20" spans="1:2" x14ac:dyDescent="0.25">
      <c r="A20" t="s">
        <v>20</v>
      </c>
      <c r="B20" s="10">
        <f>B17+B19*B18</f>
        <v>0.08448615</v>
      </c>
    </row>
    <row r="21" spans="1:3" x14ac:dyDescent="0.25">
      <c r="A21" t="s">
        <v>21</v>
      </c>
      <c r="B21" s="6">
        <v>0.045</v>
      </c>
      <c r="C21" s="8" t="s">
        <v>22</v>
      </c>
    </row>
    <row r="22" spans="1:2" x14ac:dyDescent="0.25">
      <c r="A22" t="s">
        <v>23</v>
      </c>
      <c r="B22" s="11">
        <v>29337188352</v>
      </c>
    </row>
    <row r="23" spans="1:2" x14ac:dyDescent="0.25">
      <c r="A23" t="s">
        <v>24</v>
      </c>
      <c r="B23" s="11">
        <v>10121200000</v>
      </c>
    </row>
    <row r="24" spans="1:2" x14ac:dyDescent="0.25">
      <c r="A24" t="s">
        <v>25</v>
      </c>
      <c r="B24" s="10">
        <f>B22/(B22+B23)</f>
        <v>0.7434968729662524</v>
      </c>
    </row>
    <row r="25" spans="1:2" x14ac:dyDescent="0.25">
      <c r="A25" t="s">
        <v>26</v>
      </c>
      <c r="B25" s="10">
        <f>1-B24</f>
        <v>0.25650312703374756</v>
      </c>
    </row>
    <row r="26" spans="1:2" x14ac:dyDescent="0.25">
      <c r="A26" t="s">
        <v>27</v>
      </c>
      <c r="B26" s="12">
        <f>B24*B20+B25*B21*(1-B8)</f>
        <v>0.07153265543596077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10186500000</v>
      </c>
      <c r="C29" s="8" t="s">
        <v>30</v>
      </c>
    </row>
    <row r="30" spans="1:2" x14ac:dyDescent="0.25">
      <c r="A30" t="s">
        <v>31</v>
      </c>
      <c r="B30" s="11">
        <v>8578300000</v>
      </c>
    </row>
    <row r="31" spans="1:2" x14ac:dyDescent="0.25">
      <c r="A31" t="s">
        <v>32</v>
      </c>
      <c r="B31" s="13">
        <v>1147200000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-0.0657149404628754</v>
      </c>
      <c r="C5" s="10">
        <f>Assumptions!B6</f>
        <v>-0.0657149404628754</v>
      </c>
      <c r="D5" s="10">
        <f>Assumptions!B6</f>
        <v>-0.0657149404628754</v>
      </c>
      <c r="E5" s="10">
        <f>Assumptions!B6</f>
        <v>-0.0657149404628754</v>
      </c>
      <c r="F5" s="10">
        <f>Assumptions!B6</f>
        <v>-0.0657149404628754</v>
      </c>
    </row>
    <row r="6" spans="1:6" x14ac:dyDescent="0.25">
      <c r="A6" t="s">
        <v>43</v>
      </c>
      <c r="B6" s="18">
        <f>Assumptions!B29*(1+B5)</f>
        <v>9517094758.97492</v>
      </c>
      <c r="C6" s="18">
        <f>B6*(1+C5)</f>
        <v>8891679443.50934</v>
      </c>
      <c r="D6" s="18">
        <f>C6*(1+D5)</f>
        <v>8307363258.264151</v>
      </c>
      <c r="E6" s="18">
        <f>D6*(1+E5)</f>
        <v>7761445376.343843</v>
      </c>
      <c r="F6" s="18">
        <f>E6*(1+F5)</f>
        <v>7251402455.5315485</v>
      </c>
    </row>
    <row r="7" spans="1:6" x14ac:dyDescent="0.25">
      <c r="A7" t="s">
        <v>5</v>
      </c>
      <c r="B7" s="10">
        <f>Assumptions!B7</f>
        <v>0.16144979099815915</v>
      </c>
      <c r="C7" s="10">
        <f>Assumptions!B7</f>
        <v>0.16144979099815915</v>
      </c>
      <c r="D7" s="10">
        <f>Assumptions!B7</f>
        <v>0.16144979099815915</v>
      </c>
      <c r="E7" s="10">
        <f>Assumptions!B7</f>
        <v>0.16144979099815915</v>
      </c>
      <c r="F7" s="10">
        <f>Assumptions!B7</f>
        <v>0.16144979099815915</v>
      </c>
    </row>
    <row r="8" spans="1:6" x14ac:dyDescent="0.25">
      <c r="A8" t="s">
        <v>44</v>
      </c>
      <c r="B8" s="18">
        <f>B6*B7</f>
        <v>1536532959.7461767</v>
      </c>
      <c r="C8" s="18">
        <f>C6*C7</f>
        <v>1435559787.777211</v>
      </c>
      <c r="D8" s="18">
        <f>D6*D7</f>
        <v>1341222061.7925336</v>
      </c>
      <c r="E8" s="18">
        <f>E6*E7</f>
        <v>1253083733.8543422</v>
      </c>
      <c r="F8" s="18">
        <f>F6*F7</f>
        <v>1170737410.8891065</v>
      </c>
    </row>
    <row r="9" spans="1:6" x14ac:dyDescent="0.25">
      <c r="A9" t="s">
        <v>45</v>
      </c>
      <c r="B9" s="18">
        <f>B8*(1-Assumptions!B8)</f>
        <v>1160451568.813152</v>
      </c>
      <c r="C9" s="18">
        <f>C8*(1-Assumptions!B8)</f>
        <v>1084192563.0585454</v>
      </c>
      <c r="D9" s="18">
        <f>D8*(1-Assumptions!B8)</f>
        <v>1012944913.3268609</v>
      </c>
      <c r="E9" s="18">
        <f>E8*(1-Assumptions!B8)</f>
        <v>946379298.6554136</v>
      </c>
      <c r="F9" s="18">
        <f>F8*(1-Assumptions!B8)</f>
        <v>884188039.3889754</v>
      </c>
    </row>
    <row r="10" spans="1:6" x14ac:dyDescent="0.25">
      <c r="A10" t="s">
        <v>46</v>
      </c>
      <c r="B10" s="18">
        <f>B6*Assumptions!B9</f>
        <v>794391787.2333858</v>
      </c>
      <c r="C10" s="18">
        <f>C6*Assumptions!B9</f>
        <v>742188378.2311467</v>
      </c>
      <c r="D10" s="18">
        <f>D6*Assumptions!B9</f>
        <v>693415513.1434488</v>
      </c>
      <c r="E10" s="18">
        <f>E6*Assumptions!B9</f>
        <v>647847753.981193</v>
      </c>
      <c r="F10" s="18">
        <f>F6*Assumptions!B9</f>
        <v>605274477.3993113</v>
      </c>
    </row>
    <row r="11" spans="1:6" x14ac:dyDescent="0.25">
      <c r="A11" t="s">
        <v>47</v>
      </c>
      <c r="B11" s="18">
        <f>-B6*Assumptions!B10</f>
        <v>-2690743560.792202</v>
      </c>
      <c r="C11" s="18">
        <f>-C6*Assumptions!B10</f>
        <v>-2513921507.893877</v>
      </c>
      <c r="D11" s="18">
        <f>-D6*Assumptions!B10</f>
        <v>-2348719305.6742887</v>
      </c>
      <c r="E11" s="18">
        <f>-E6*Assumptions!B10</f>
        <v>-2194373356.337897</v>
      </c>
      <c r="F11" s="18">
        <f>-F6*Assumptions!B10</f>
        <v>-2050170241.872832</v>
      </c>
    </row>
    <row r="12" spans="1:6" x14ac:dyDescent="0.25">
      <c r="A12" t="s">
        <v>48</v>
      </c>
      <c r="B12" s="18">
        <f>-(B6-Assumptions!B29)*Assumptions!B11</f>
        <v>-669405241.0250797</v>
      </c>
      <c r="C12" s="18">
        <f>-(C6-B6)*Assumptions!B11</f>
        <v>-625415315.46558</v>
      </c>
      <c r="D12" s="18">
        <f>-(D6-C6)*Assumptions!B11</f>
        <v>-584316185.2451897</v>
      </c>
      <c r="E12" s="18">
        <f>-(E6-D6)*Assumptions!B11</f>
        <v>-545917881.9203072</v>
      </c>
      <c r="F12" s="18">
        <f>-(F6-E6)*Assumptions!B11</f>
        <v>-510042920.81229496</v>
      </c>
    </row>
    <row r="13" spans="1:6" x14ac:dyDescent="0.25">
      <c r="A13" s="19" t="s">
        <v>49</v>
      </c>
      <c r="B13" s="20">
        <f>B9+B10+B11+B12</f>
        <v>-1405305445.7707438</v>
      </c>
      <c r="C13" s="20">
        <f>C9+C10+C11+C12</f>
        <v>-1312955882.069765</v>
      </c>
      <c r="D13" s="20">
        <f>D9+D10+D11+D12</f>
        <v>-1226675064.4491687</v>
      </c>
      <c r="E13" s="20">
        <f>E9+E10+E11+E12</f>
        <v>-1146064185.6215973</v>
      </c>
      <c r="F13" s="20">
        <f>F9+F10+F11+F12</f>
        <v>-1070750645.8968403</v>
      </c>
    </row>
    <row r="14" spans="1:6" x14ac:dyDescent="0.25">
      <c r="A14" t="s">
        <v>50</v>
      </c>
      <c r="B14" s="21">
        <f>1/(1+Assumptions!$B$26)^(1-0.5*Assumptions!$B$32)</f>
        <v>0.966044860969289</v>
      </c>
      <c r="C14" s="21">
        <f>1/(1+Assumptions!$B$26)^(2-0.5*Assumptions!$B$32)</f>
        <v>0.9015542886803077</v>
      </c>
      <c r="D14" s="21">
        <f>1/(1+Assumptions!$B$26)^(3-0.5*Assumptions!$B$32)</f>
        <v>0.8413689345879095</v>
      </c>
      <c r="E14" s="21">
        <f>1/(1+Assumptions!$B$26)^(4-0.5*Assumptions!$B$32)</f>
        <v>0.7852013938348826</v>
      </c>
      <c r="F14" s="21">
        <f>1/(1+Assumptions!$B$26)^(5-0.5*Assumptions!$B$32)</f>
        <v>0.732783447943934</v>
      </c>
    </row>
    <row r="15" spans="1:6" x14ac:dyDescent="0.25">
      <c r="A15" s="19" t="s">
        <v>51</v>
      </c>
      <c r="B15" s="20">
        <f>B13*B14</f>
        <v>-1357588103.978983</v>
      </c>
      <c r="C15" s="20">
        <f>C13*C14</f>
        <v>-1183701006.328033</v>
      </c>
      <c r="D15" s="20">
        <f>D13*D14</f>
        <v>-1032086292.0611523</v>
      </c>
      <c r="E15" s="20">
        <f>E13*E14</f>
        <v>-899891195.9743178</v>
      </c>
      <c r="F15" s="20">
        <f>F13*F14</f>
        <v>-784628350.188481</v>
      </c>
    </row>
    <row r="17" spans="1:2" x14ac:dyDescent="0.25">
      <c r="A17" s="22" t="s">
        <v>52</v>
      </c>
      <c r="B17" s="23">
        <f>SUM(B15:F15)</f>
        <v>-5257894948.530968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-1070750645.8968403</v>
      </c>
    </row>
    <row r="5" spans="1:2" x14ac:dyDescent="0.25">
      <c r="A5" t="s">
        <v>56</v>
      </c>
      <c r="B5" s="18">
        <f>IF(Assumptions!$B$33=0,B4,B4-Forecast!F11-Forecast!F10-Forecast!F12)</f>
        <v>884188039.3889754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0.32986812698851165</v>
      </c>
    </row>
    <row r="7" spans="1:2" x14ac:dyDescent="0.25">
      <c r="A7" t="s">
        <v>58</v>
      </c>
      <c r="B7" s="18">
        <f>-MAX(Forecast!F9,0)*B6</f>
        <v>-291665452.45888567</v>
      </c>
    </row>
    <row r="8" spans="1:2" x14ac:dyDescent="0.25">
      <c r="A8" t="s">
        <v>59</v>
      </c>
      <c r="B8" s="18">
        <f>IF(OR(Assumptions!$B$33=0,Assumptions!B12&lt;=0),B5,MAX(B5+B7,0))</f>
        <v>592522586.9300897</v>
      </c>
    </row>
    <row r="9" spans="1:2" x14ac:dyDescent="0.25">
      <c r="A9" t="s">
        <v>60</v>
      </c>
      <c r="B9" s="18">
        <f>B8*(1+Assumptions!B12)/(Assumptions!B26-Assumptions!B12)</f>
        <v>13051815889.57824</v>
      </c>
    </row>
    <row r="10" spans="1:2" x14ac:dyDescent="0.25">
      <c r="A10" t="s">
        <v>61</v>
      </c>
      <c r="B10" s="18">
        <f>B9/(1+Assumptions!B26)^(5-0.5*Assumptions!B32)</f>
        <v>9564154649.494566</v>
      </c>
    </row>
    <row r="11" spans="1:2" x14ac:dyDescent="0.25">
      <c r="A11" t="s">
        <v>62</v>
      </c>
      <c r="B11" s="18">
        <f>Forecast!B17+B10</f>
        <v>4306259700.963598</v>
      </c>
    </row>
    <row r="12" spans="1:2" x14ac:dyDescent="0.25">
      <c r="A12" t="s">
        <v>63</v>
      </c>
      <c r="B12" s="18">
        <f>-Assumptions!B30</f>
        <v>-8578300000</v>
      </c>
    </row>
    <row r="13" spans="1:2" x14ac:dyDescent="0.25">
      <c r="A13" t="s">
        <v>64</v>
      </c>
      <c r="B13" s="18">
        <f>B11+B12</f>
        <v>-4272040299.0364017</v>
      </c>
    </row>
    <row r="14" spans="1:2" x14ac:dyDescent="0.25">
      <c r="A14" s="19" t="s">
        <v>65</v>
      </c>
      <c r="B14" s="24">
        <f>B13/Assumptions!B31</f>
        <v>-3.7238845005547434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1776011888.2884178</v>
      </c>
    </row>
    <row r="18" spans="1:2" x14ac:dyDescent="0.25">
      <c r="A18" t="s">
        <v>60</v>
      </c>
      <c r="B18" s="18">
        <f>B17*Assumptions!B13</f>
        <v>22658352590.4011</v>
      </c>
    </row>
    <row r="19" spans="1:2" x14ac:dyDescent="0.25">
      <c r="A19" t="s">
        <v>61</v>
      </c>
      <c r="B19" s="18">
        <f>B18/(1+Assumptions!B26)^(5-0.5*Assumptions!B32)</f>
        <v>16603665735.923487</v>
      </c>
    </row>
    <row r="20" spans="1:2" x14ac:dyDescent="0.25">
      <c r="A20" t="s">
        <v>62</v>
      </c>
      <c r="B20" s="18">
        <f>Forecast!B17+B19</f>
        <v>11345770787.392519</v>
      </c>
    </row>
    <row r="21" spans="1:2" x14ac:dyDescent="0.25">
      <c r="A21" t="s">
        <v>63</v>
      </c>
      <c r="B21" s="18">
        <f>-Assumptions!B30</f>
        <v>-8578300000</v>
      </c>
    </row>
    <row r="22" spans="1:2" x14ac:dyDescent="0.25">
      <c r="A22" t="s">
        <v>64</v>
      </c>
      <c r="B22" s="18">
        <f>B20+B21</f>
        <v>2767470787.392519</v>
      </c>
    </row>
    <row r="23" spans="1:2" x14ac:dyDescent="0.25">
      <c r="A23" s="19" t="s">
        <v>65</v>
      </c>
      <c r="B23" s="25">
        <f>B22/Assumptions!B31</f>
        <v>2.4123699332222097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2432</v>
      </c>
    </row>
    <row r="27" spans="1:3" x14ac:dyDescent="0.25">
      <c r="A27" t="s">
        <v>70</v>
      </c>
      <c r="B27" s="27">
        <v>100</v>
      </c>
      <c r="C27" s="8" t="s">
        <v>71</v>
      </c>
    </row>
    <row r="28" spans="1:2" x14ac:dyDescent="0.25">
      <c r="A28" t="s">
        <v>72</v>
      </c>
      <c r="B28" s="28">
        <f>B14*B27</f>
        <v>-372.3884500554743</v>
      </c>
    </row>
    <row r="29" spans="1:2" x14ac:dyDescent="0.25">
      <c r="A29" s="19" t="s">
        <v>73</v>
      </c>
      <c r="B29" s="12">
        <f>B28/B26-1</f>
        <v>-1.1531202508451786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0.051533</v>
      </c>
      <c r="B5" s="31">
        <v>1.4403669262210013</v>
      </c>
      <c r="C5" s="31">
        <v>2.3788574044593958</v>
      </c>
      <c r="D5" s="31">
        <v>3.6557690298146914</v>
      </c>
      <c r="E5" s="31">
        <v>5.506847736748113</v>
      </c>
      <c r="F5" s="31">
        <v>8.45302174298614</v>
      </c>
    </row>
    <row r="6" spans="1:6" x14ac:dyDescent="0.25">
      <c r="A6" s="30">
        <v>0.061533</v>
      </c>
      <c r="B6" s="31">
        <v>-1.8511201229947738</v>
      </c>
      <c r="C6" s="31">
        <v>-1.5079429315751076</v>
      </c>
      <c r="D6" s="31">
        <v>-1.0814682498502939</v>
      </c>
      <c r="E6" s="31">
        <v>-0.532072117062477</v>
      </c>
      <c r="F6" s="31">
        <v>0.2097371098722374</v>
      </c>
    </row>
    <row r="7" spans="1:6" x14ac:dyDescent="0.25">
      <c r="A7" s="30">
        <v>0.071533</v>
      </c>
      <c r="B7" s="31">
        <v>-3.9276306637958287</v>
      </c>
      <c r="C7" s="31">
        <v>-3.832058448700988</v>
      </c>
      <c r="D7" s="32">
        <v>-3.7239550133862473</v>
      </c>
      <c r="E7" s="31">
        <v>-3.598794599941056</v>
      </c>
      <c r="F7" s="31">
        <v>-3.4495738231532345</v>
      </c>
    </row>
    <row r="8" spans="1:6" x14ac:dyDescent="0.25">
      <c r="A8" s="30">
        <v>0.081533</v>
      </c>
      <c r="B8" s="31">
        <v>-5.22423697406531</v>
      </c>
      <c r="C8" s="31">
        <v>-5.191019768768689</v>
      </c>
      <c r="D8" s="31">
        <v>-5.157802563472071</v>
      </c>
      <c r="E8" s="31">
        <v>-5.12458535817545</v>
      </c>
      <c r="F8" s="31">
        <v>-5.091368152878831</v>
      </c>
    </row>
    <row r="9" spans="1:6" x14ac:dyDescent="0.25">
      <c r="A9" s="30">
        <v>0.091533</v>
      </c>
      <c r="B9" s="31">
        <v>-6.114568291093058</v>
      </c>
      <c r="C9" s="31">
        <v>-6.086180481110809</v>
      </c>
      <c r="D9" s="31">
        <v>-6.057792671128563</v>
      </c>
      <c r="E9" s="31">
        <v>-6.029404861146312</v>
      </c>
      <c r="F9" s="31">
        <v>-6.001017051164065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10186500000</v>
      </c>
      <c r="C5" s="18">
        <v>10131900000</v>
      </c>
      <c r="D5" s="18">
        <v>10457200000</v>
      </c>
      <c r="E5" s="18">
        <v>12490700000</v>
      </c>
      <c r="F5" s="8" t="s">
        <v>84</v>
      </c>
    </row>
    <row r="6" spans="1:6" x14ac:dyDescent="0.25">
      <c r="A6" t="s">
        <v>44</v>
      </c>
      <c r="B6" s="18">
        <v>1992900000</v>
      </c>
      <c r="C6" s="18">
        <v>2229100000</v>
      </c>
      <c r="D6" s="18">
        <v>2889200000</v>
      </c>
      <c r="E6" s="18">
        <v>-576300000</v>
      </c>
      <c r="F6" s="8" t="s">
        <v>85</v>
      </c>
    </row>
    <row r="7" spans="1:6" x14ac:dyDescent="0.25">
      <c r="A7" t="s">
        <v>86</v>
      </c>
      <c r="B7" s="18">
        <v>979000000</v>
      </c>
      <c r="C7" s="18">
        <v>1057100000</v>
      </c>
      <c r="D7" s="18">
        <v>859000000</v>
      </c>
      <c r="E7" s="18">
        <v>640700000</v>
      </c>
      <c r="F7" s="8" t="s">
        <v>87</v>
      </c>
    </row>
    <row r="8" spans="1:6" x14ac:dyDescent="0.25">
      <c r="A8" t="s">
        <v>88</v>
      </c>
      <c r="B8" s="18">
        <v>4443600000</v>
      </c>
      <c r="C8" s="18">
        <v>3131000000</v>
      </c>
      <c r="D8" s="18">
        <v>2512500000</v>
      </c>
      <c r="E8" s="18">
        <v>1816100000</v>
      </c>
      <c r="F8" s="8" t="s">
        <v>89</v>
      </c>
    </row>
    <row r="9" spans="1:6" x14ac:dyDescent="0.25">
      <c r="A9" t="s">
        <v>90</v>
      </c>
      <c r="B9" s="18">
        <v>-455800000</v>
      </c>
      <c r="C9" s="18">
        <v>326600000</v>
      </c>
      <c r="D9" s="18">
        <v>-1011800000</v>
      </c>
      <c r="E9" s="18">
        <v>981900000</v>
      </c>
      <c r="F9" s="8" t="s">
        <v>91</v>
      </c>
    </row>
    <row r="10" spans="1:6" x14ac:dyDescent="0.25">
      <c r="A10" t="s">
        <v>92</v>
      </c>
      <c r="B10" s="18">
        <v>10121200000</v>
      </c>
      <c r="C10" s="18">
        <v>10604400000</v>
      </c>
      <c r="D10" s="18">
        <v>9139600000</v>
      </c>
      <c r="E10" s="18">
        <v>8905300000</v>
      </c>
      <c r="F10" s="8" t="s">
        <v>93</v>
      </c>
    </row>
    <row r="11" spans="1:6" x14ac:dyDescent="0.25">
      <c r="A11" t="s">
        <v>94</v>
      </c>
      <c r="B11" s="18">
        <v>1542900000</v>
      </c>
      <c r="C11" s="18">
        <v>1090500000</v>
      </c>
      <c r="D11" s="18">
        <v>1035900000</v>
      </c>
      <c r="E11" s="18">
        <v>891800000</v>
      </c>
      <c r="F11" s="8" t="s">
        <v>95</v>
      </c>
    </row>
    <row r="12" spans="1:6" x14ac:dyDescent="0.25">
      <c r="A12" t="s">
        <v>32</v>
      </c>
      <c r="B12" s="34">
        <v>1147200000</v>
      </c>
      <c r="C12" s="34">
        <v>1100300000</v>
      </c>
      <c r="D12" s="34">
        <v>1093300000</v>
      </c>
      <c r="E12" s="34">
        <v>1077300000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2026-09-19T00:07:47Z</dcterms:modified>
</cp:coreProperties>
</file>