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<sst xmlns="http://schemas.openxmlformats.org/spreadsheetml/2006/main" count="116" uniqueCount="104">
  <si>
    <t>St. James's Place plc (STJ.L)</t>
  </si>
  <si>
    <t>DCF Studio - Base case</t>
  </si>
  <si>
    <t>Blue figures on a cream fill are inputs. Every other figure is a formula - change an input and the model reprices. Currency figures are GBP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</si>
  <si>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</si>
  <si>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</si>
  <si>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</si>
  <si>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</si>
  <si>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</si>
  <si>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</si>
  <si>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</si>
  <si>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</si>
  <si>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</si>
  <si>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</si>
  <si>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</si>
  <si>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</si>
  <si>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</si>
  <si>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</si>
  <si>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</si>
  <si>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</si>
  <si>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</si>
  <si>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</si>
  <si>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</si>
  <si>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</si>
  <si>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(GBP m)</t>
  </si>
  <si>
    <t>Total debt (GBP m)</t>
  </si>
  <si>
    <t>Equity weight</t>
  </si>
  <si>
    <t>Debt weight</t>
  </si>
  <si>
    <t>WACC</t>
  </si>
  <si>
    <t>Base year</t>
  </si>
  <si>
    <t>Revenue, last reported year (GBP m)</t>
  </si>
  <si>
    <t>Fiscal year ended 2025-12-31</t>
  </si>
  <si>
    <t>Net debt (GBP m)</t>
  </si>
  <si>
    <t>Diluted shares</t>
  </si>
  <si>
    <t>Mid-year discounting (1 = yes, 0 = no)</t>
  </si>
  <si>
    <t>Terminal year on a steady-state footing (1 = yes, 0 = no)</t>
  </si>
  <si>
    <t>Forecast cashflows (GBP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</si>
  <si>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</si>
  <si>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</si>
  <si>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</si>
  <si>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</si>
  <si>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</si>
  <si>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</si>
  <si>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</si>
  <si>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</si>
  <si>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</si>
  <si>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</si>
  <si>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</si>
  <si>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</si>
  <si>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</si>
  <si>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</si>
  <si>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</si>
  <si>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</si>
  <si>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</si>
  <si>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(GBP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</si>
  <si>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</si>
  <si>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</si>
  <si>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</si>
  <si>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</si>
  <si>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</si>
  <si>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</si>
  <si>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</si>
  <si>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</si>
  <si>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</si>
  <si>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</si>
  <si>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</si>
  <si>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</si>
  <si>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</si>
  <si>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</si>
  <si>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</si>
  <si>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</si>
  <si>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GBP to GBp</t>
  </si>
  <si>
    <t>then x100, because GBp is a sub-unit of GBP</t>
  </si>
  <si>
    <t>Value per share (GBp)</t>
  </si>
  <si>
    <t>Implied upside</t>
  </si>
  <si>
    <t>Value per share (GBP)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</si>
  <si>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</si>
  <si>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(GBP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</si>
  <si>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</si>
  <si>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</si>
  <si>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</si>
  <si>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</si>
  <si>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</si>
  <si>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</si>
  <si>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</si>
  <si>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</si>
  <si>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</si>
  <si>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</si>
  <si>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</si>
  <si>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</si>
  <si>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</si>
  <si>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</si>
  <si>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</si>
  <si>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</si>
  <si>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</si>
  <si>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</si>
  <si>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</si>
  <si>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</si>
  <si>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</si>
  <si>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Only 3 year(s) of history available to anchor assumptions on.</t>
  </si>
  <si>
    <t>Adjusted: Consensus rests on as few as 1 analyst estimate(s).</t>
  </si>
  <si>
    <t>Adjusted: Reported capital expenditure averages just 0.05% of revenue, which is too low to be the company's real investment - property trusts and similar structures invest through lines that are not reported as capex. Capex has been set to 1.00% of revenue so the forecast is not handed free growth. Override it if the reported figure is right.</t>
  </si>
  <si>
    <t>Adjusted: Capital expenditure runs at 1.0% of revenue against depreciation of 0.2%.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</si>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</sst>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0.2632745235203251</v>
      </c>
    </row>
    <row r="7" spans="1:2" x14ac:dyDescent="0.25">
      <c r="A7" t="s">
        <v>5</v>
      </c>
      <c r="B7" s="6">
        <v>0.036003075901267355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0.0016932450129416255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0.056893225636766666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4.075801719231333</v>
      </c>
    </row>
    <row r="14" spans="1:3" x14ac:dyDescent="0.25">
      <c r="A14" t="s">
        <v>12</v>
      </c>
      <c r="B14" s="6">
        <v>0.4394197475706467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1.0073699999999999</v>
      </c>
      <c r="C19" s="8" t="s">
        <v>19</v>
      </c>
    </row>
    <row r="20" spans="1:2" x14ac:dyDescent="0.25">
      <c r="A20" t="s">
        <v>20</v>
      </c>
      <c r="B20" s="10">
        <f>B17+B19*B18</f>
        <v>0.10040534999999999</v>
      </c>
    </row>
    <row r="21" spans="1:3" x14ac:dyDescent="0.25">
      <c r="A21" t="s">
        <v>21</v>
      </c>
      <c r="B21" s="6">
        <v>0.05420613335834193</v>
      </c>
      <c r="C21" s="8" t="s">
        <v>22</v>
      </c>
    </row>
    <row r="22" spans="1:2" x14ac:dyDescent="0.25">
      <c r="A22" t="s">
        <v>23</v>
      </c>
      <c r="B22" s="11">
        <v>5444248064</v>
      </c>
    </row>
    <row r="23" spans="1:2" x14ac:dyDescent="0.25">
      <c r="A23" t="s">
        <v>24</v>
      </c>
      <c r="B23" s="11">
        <v>442300000</v>
      </c>
    </row>
    <row r="24" spans="1:2" x14ac:dyDescent="0.25">
      <c r="A24" t="s">
        <v>25</v>
      </c>
      <c r="B24" s="10">
        <f>B22/(B22+B23)</f>
        <v>0.9248625858157947</v>
      </c>
    </row>
    <row r="25" spans="1:2" x14ac:dyDescent="0.25">
      <c r="A25" t="s">
        <v>26</v>
      </c>
      <c r="B25" s="10">
        <f>1-B24</f>
        <v>0.07513741418420528</v>
      </c>
    </row>
    <row r="26" spans="1:2" x14ac:dyDescent="0.25">
      <c r="A26" t="s">
        <v>27</v>
      </c>
      <c r="B26" s="12">
        <f>B24*B20+B25*B21*(1-B8)</f>
        <v>0.0959158331508424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30139300000</v>
      </c>
      <c r="C29" s="8" t="s">
        <v>30</v>
      </c>
    </row>
    <row r="30" spans="1:2" x14ac:dyDescent="0.25">
      <c r="A30" t="s">
        <v>31</v>
      </c>
      <c r="B30" s="11">
        <v>112700000</v>
      </c>
    </row>
    <row r="31" spans="1:2" x14ac:dyDescent="0.25">
      <c r="A31" t="s">
        <v>32</v>
      </c>
      <c r="B31" s="13">
        <v>537800000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0.2632745235203251</v>
      </c>
      <c r="C5" s="10">
        <f>Assumptions!B6</f>
        <v>0.2632745235203251</v>
      </c>
      <c r="D5" s="10">
        <f>Assumptions!B6</f>
        <v>0.2632745235203251</v>
      </c>
      <c r="E5" s="10">
        <f>Assumptions!B6</f>
        <v>0.2632745235203251</v>
      </c>
      <c r="F5" s="10">
        <f>Assumptions!B6</f>
        <v>0.2632745235203251</v>
      </c>
    </row>
    <row r="6" spans="1:6" x14ac:dyDescent="0.25">
      <c r="A6" t="s">
        <v>43</v>
      </c>
      <c r="B6" s="18">
        <f>Assumptions!B29*(1+B5)</f>
        <v>38074209846.73614</v>
      </c>
      <c r="C6" s="18">
        <f>B6*(1+C5)</f>
        <v>48098179302.54846</v>
      </c>
      <c r="D6" s="18">
        <f>C6*(1+D5)</f>
        <v>60761204540.62207</v>
      </c>
      <c r="E6" s="18">
        <f>D6*(1+E5)</f>
        <v>76758081714.57536</v>
      </c>
      <c r="F6" s="18">
        <f>E6*(1+F5)</f>
        <v>96966529104.31438</v>
      </c>
    </row>
    <row r="7" spans="1:6" x14ac:dyDescent="0.25">
      <c r="A7" t="s">
        <v>5</v>
      </c>
      <c r="B7" s="10">
        <f>Assumptions!B7</f>
        <v>0.036003075901267355</v>
      </c>
      <c r="C7" s="10">
        <f>Assumptions!B7</f>
        <v>0.036003075901267355</v>
      </c>
      <c r="D7" s="10">
        <f>Assumptions!B7</f>
        <v>0.036003075901267355</v>
      </c>
      <c r="E7" s="10">
        <f>Assumptions!B7</f>
        <v>0.036003075901267355</v>
      </c>
      <c r="F7" s="10">
        <f>Assumptions!B7</f>
        <v>0.036003075901267355</v>
      </c>
    </row>
    <row r="8" spans="1:6" x14ac:dyDescent="0.25">
      <c r="A8" t="s">
        <v>44</v>
      </c>
      <c r="B8" s="18">
        <f>B6*B7</f>
        <v>1370788666.9928222</v>
      </c>
      <c r="C8" s="18">
        <f>C6*C7</f>
        <v>1731682400.1424189</v>
      </c>
      <c r="D8" s="18">
        <f>D6*D7</f>
        <v>2187590258.9284472</v>
      </c>
      <c r="E8" s="18">
        <f>E6*E7</f>
        <v>2763527042.0055385</v>
      </c>
      <c r="F8" s="18">
        <f>F6*F7</f>
        <v>3491093307.2250805</v>
      </c>
    </row>
    <row r="9" spans="1:6" x14ac:dyDescent="0.25">
      <c r="A9" t="s">
        <v>45</v>
      </c>
      <c r="B9" s="18">
        <f>B8*(1-Assumptions!B8)</f>
        <v>1028091500.2446166</v>
      </c>
      <c r="C9" s="18">
        <f>C8*(1-Assumptions!B8)</f>
        <v>1298761800.1068141</v>
      </c>
      <c r="D9" s="18">
        <f>D8*(1-Assumptions!B8)</f>
        <v>1640692694.1963353</v>
      </c>
      <c r="E9" s="18">
        <f>E8*(1-Assumptions!B8)</f>
        <v>2072645281.5041537</v>
      </c>
      <c r="F9" s="18">
        <f>F8*(1-Assumptions!B8)</f>
        <v>2618319980.4188104</v>
      </c>
    </row>
    <row r="10" spans="1:6" x14ac:dyDescent="0.25">
      <c r="A10" t="s">
        <v>46</v>
      </c>
      <c r="B10" s="18">
        <f>B6*Assumptions!B9</f>
        <v>64468965.944678895</v>
      </c>
      <c r="C10" s="18">
        <f>C6*Assumptions!B9</f>
        <v>81442002.2356123</v>
      </c>
      <c r="D10" s="18">
        <f>D6*Assumptions!B9</f>
        <v>102883606.56873438</v>
      </c>
      <c r="E10" s="18">
        <f>E6*Assumptions!B9</f>
        <v>129970239.06617051</v>
      </c>
      <c r="F10" s="18">
        <f>F6*Assumptions!B9</f>
        <v>164188091.8281393</v>
      </c>
    </row>
    <row r="11" spans="1:6" x14ac:dyDescent="0.25">
      <c r="A11" t="s">
        <v>47</v>
      </c>
      <c r="B11" s="18">
        <f>-B6*Assumptions!B10</f>
        <v>-380742098.4673614</v>
      </c>
      <c r="C11" s="18">
        <f>-C6*Assumptions!B10</f>
        <v>-480981793.0254846</v>
      </c>
      <c r="D11" s="18">
        <f>-D6*Assumptions!B10</f>
        <v>-607612045.4062207</v>
      </c>
      <c r="E11" s="18">
        <f>-E6*Assumptions!B10</f>
        <v>-767580817.1457536</v>
      </c>
      <c r="F11" s="18">
        <f>-F6*Assumptions!B10</f>
        <v>-969665291.0431437</v>
      </c>
    </row>
    <row r="12" spans="1:6" x14ac:dyDescent="0.25">
      <c r="A12" t="s">
        <v>48</v>
      </c>
      <c r="B12" s="18">
        <f>-(B6-Assumptions!B29)*Assumptions!B11</f>
        <v>-451442616.31776065</v>
      </c>
      <c r="C12" s="18">
        <f>-(C6-B6)*Assumptions!B11</f>
        <v>-570295956.0255878</v>
      </c>
      <c r="D12" s="18">
        <f>-(D6-C6)*Assumptions!B11</f>
        <v>-720440352.1137928</v>
      </c>
      <c r="E12" s="18">
        <f>-(E6-D6)*Assumptions!B11</f>
        <v>-910113942.5413669</v>
      </c>
      <c r="F12" s="18">
        <f>-(F6-E6)*Assumptions!B11</f>
        <v>-1149723757.1131501</v>
      </c>
    </row>
    <row r="13" spans="1:6" x14ac:dyDescent="0.25">
      <c r="A13" s="19" t="s">
        <v>49</v>
      </c>
      <c r="B13" s="20">
        <f>B9+B10+B11+B12</f>
        <v>260375751.40417343</v>
      </c>
      <c r="C13" s="20">
        <f>C9+C10+C11+C12</f>
        <v>328926053.2913542</v>
      </c>
      <c r="D13" s="20">
        <f>D9+D10+D11+D12</f>
        <v>415523903.2450563</v>
      </c>
      <c r="E13" s="20">
        <f>E9+E10+E11+E12</f>
        <v>524920760.88320386</v>
      </c>
      <c r="F13" s="20">
        <f>F9+F10+F11+F12</f>
        <v>663119024.0906558</v>
      </c>
    </row>
    <row r="14" spans="1:6" x14ac:dyDescent="0.25">
      <c r="A14" t="s">
        <v>50</v>
      </c>
      <c r="B14" s="21">
        <f>1/(1+Assumptions!$B$26)^(1-0.5*Assumptions!$B$32)</f>
        <v>0.9552375791100512</v>
      </c>
      <c r="C14" s="21">
        <f>1/(1+Assumptions!$B$26)^(2-0.5*Assumptions!$B$32)</f>
        <v>0.8716340709885263</v>
      </c>
      <c r="D14" s="21">
        <f>1/(1+Assumptions!$B$26)^(3-0.5*Assumptions!$B$32)</f>
        <v>0.7953476395012118</v>
      </c>
      <c r="E14" s="21">
        <f>1/(1+Assumptions!$B$26)^(4-0.5*Assumptions!$B$32)</f>
        <v>0.7257378855587169</v>
      </c>
      <c r="F14" s="21">
        <f>1/(1+Assumptions!$B$26)^(5-0.5*Assumptions!$B$32)</f>
        <v>0.6622204585475917</v>
      </c>
    </row>
    <row r="15" spans="1:6" x14ac:dyDescent="0.25">
      <c r="A15" s="19" t="s">
        <v>51</v>
      </c>
      <c r="B15" s="20">
        <f>B13*B14</f>
        <v>248720702.43028316</v>
      </c>
      <c r="C15" s="20">
        <f>C13*C14</f>
        <v>286703154.884532</v>
      </c>
      <c r="D15" s="20">
        <f>D13*D14</f>
        <v>330485955.60228544</v>
      </c>
      <c r="E15" s="20">
        <f>E13*E14</f>
        <v>380954883.0892492</v>
      </c>
      <c r="F15" s="20">
        <f>F13*F14</f>
        <v>439130984.2049456</v>
      </c>
    </row>
    <row r="17" spans="1:2" x14ac:dyDescent="0.25">
      <c r="A17" s="22" t="s">
        <v>52</v>
      </c>
      <c r="B17" s="23">
        <f>SUM(B15:F15)</f>
        <v>1685995680.2112954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663119024.0906558</v>
      </c>
    </row>
    <row r="5" spans="1:2" x14ac:dyDescent="0.25">
      <c r="A5" t="s">
        <v>56</v>
      </c>
      <c r="B5" s="18">
        <f>IF(Assumptions!$B$33=0,B4,B4-Forecast!F11-Forecast!F10-Forecast!F12)</f>
        <v>2672063579.7846575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0.056893210053061354</v>
      </c>
    </row>
    <row r="7" spans="1:2" x14ac:dyDescent="0.25">
      <c r="A7" t="s">
        <v>58</v>
      </c>
      <c r="B7" s="18">
        <f>-MAX(Forecast!F9,0)*B6</f>
        <v>-152022274.51982358</v>
      </c>
    </row>
    <row r="8" spans="1:2" x14ac:dyDescent="0.25">
      <c r="A8" t="s">
        <v>59</v>
      </c>
      <c r="B8" s="18">
        <f>IF(OR(Assumptions!$B$33=0,Assumptions!B12&lt;=0),B5,MAX(B5+B7,0))</f>
        <v>2520041305.264834</v>
      </c>
    </row>
    <row r="9" spans="1:2" x14ac:dyDescent="0.25">
      <c r="A9" t="s">
        <v>60</v>
      </c>
      <c r="B9" s="18">
        <f>B8*(1+Assumptions!B12)/(Assumptions!B26-Assumptions!B12)</f>
        <v>36424056844.99486</v>
      </c>
    </row>
    <row r="10" spans="1:2" x14ac:dyDescent="0.25">
      <c r="A10" t="s">
        <v>61</v>
      </c>
      <c r="B10" s="18">
        <f>B9/(1+Assumptions!B26)^(5-0.5*Assumptions!B32)</f>
        <v>24120755626.05604</v>
      </c>
    </row>
    <row r="11" spans="1:2" x14ac:dyDescent="0.25">
      <c r="A11" t="s">
        <v>62</v>
      </c>
      <c r="B11" s="18">
        <f>Forecast!B17+B10</f>
        <v>25806751306.267338</v>
      </c>
    </row>
    <row r="12" spans="1:2" x14ac:dyDescent="0.25">
      <c r="A12" t="s">
        <v>63</v>
      </c>
      <c r="B12" s="18">
        <f>-Assumptions!B30</f>
        <v>-112700000</v>
      </c>
    </row>
    <row r="13" spans="1:2" x14ac:dyDescent="0.25">
      <c r="A13" t="s">
        <v>64</v>
      </c>
      <c r="B13" s="18">
        <f>B11+B12</f>
        <v>25694051306.267338</v>
      </c>
    </row>
    <row r="14" spans="1:2" x14ac:dyDescent="0.25">
      <c r="A14" s="19" t="s">
        <v>65</v>
      </c>
      <c r="B14" s="24">
        <f>B13/Assumptions!B31</f>
        <v>47.77622035378828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3655281399.05322</v>
      </c>
    </row>
    <row r="18" spans="1:2" x14ac:dyDescent="0.25">
      <c r="A18" t="s">
        <v>60</v>
      </c>
      <c r="B18" s="18">
        <f>B17*Assumptions!B13</f>
        <v>14898202210.535427</v>
      </c>
    </row>
    <row r="19" spans="1:2" x14ac:dyDescent="0.25">
      <c r="A19" t="s">
        <v>61</v>
      </c>
      <c r="B19" s="18">
        <f>B18/(1+Assumptions!B26)^(5-0.5*Assumptions!B32)</f>
        <v>9865894299.395515</v>
      </c>
    </row>
    <row r="20" spans="1:2" x14ac:dyDescent="0.25">
      <c r="A20" t="s">
        <v>62</v>
      </c>
      <c r="B20" s="18">
        <f>Forecast!B17+B19</f>
        <v>11551889979.606812</v>
      </c>
    </row>
    <row r="21" spans="1:2" x14ac:dyDescent="0.25">
      <c r="A21" t="s">
        <v>63</v>
      </c>
      <c r="B21" s="18">
        <f>-Assumptions!B30</f>
        <v>-112700000</v>
      </c>
    </row>
    <row r="22" spans="1:2" x14ac:dyDescent="0.25">
      <c r="A22" t="s">
        <v>64</v>
      </c>
      <c r="B22" s="18">
        <f>B20+B21</f>
        <v>11439189979.606812</v>
      </c>
    </row>
    <row r="23" spans="1:2" x14ac:dyDescent="0.25">
      <c r="A23" s="19" t="s">
        <v>65</v>
      </c>
      <c r="B23" s="25">
        <f>B22/Assumptions!B31</f>
        <v>21.270342096702883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1096.5</v>
      </c>
    </row>
    <row r="27" spans="1:3" x14ac:dyDescent="0.25">
      <c r="A27" t="s">
        <v>70</v>
      </c>
      <c r="B27" s="27">
        <v>100</v>
      </c>
      <c r="C27" s="8" t="s">
        <v>71</v>
      </c>
    </row>
    <row r="28" spans="1:2" x14ac:dyDescent="0.25">
      <c r="A28" t="s">
        <v>72</v>
      </c>
      <c r="B28" s="28">
        <f>B14*B27</f>
        <v>4777.6220353788285</v>
      </c>
    </row>
    <row r="29" spans="1:2" x14ac:dyDescent="0.25">
      <c r="A29" s="19" t="s">
        <v>73</v>
      </c>
      <c r="B29" s="12">
        <f>B28/B26-1</f>
        <v>3.3571564390139796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0.075916</v>
      </c>
      <c r="B5" s="31">
        <v>60.6186269664884</v>
      </c>
      <c r="C5" s="31">
        <v>65.32948004810959</v>
      </c>
      <c r="D5" s="31">
        <v>70.95756531070356</v>
      </c>
      <c r="E5" s="31">
        <v>77.80252738173334</v>
      </c>
      <c r="F5" s="31">
        <v>86.31047908079361</v>
      </c>
    </row>
    <row r="6" spans="1:6" x14ac:dyDescent="0.25">
      <c r="A6" s="30">
        <v>0.085916</v>
      </c>
      <c r="B6" s="31">
        <v>50.40692436378547</v>
      </c>
      <c r="C6" s="31">
        <v>53.649910380287025</v>
      </c>
      <c r="D6" s="31">
        <v>57.41886180122537</v>
      </c>
      <c r="E6" s="31">
        <v>61.854873859924616</v>
      </c>
      <c r="F6" s="31">
        <v>67.15446453828463</v>
      </c>
    </row>
    <row r="7" spans="1:6" x14ac:dyDescent="0.25">
      <c r="A7" s="30">
        <v>0.095916</v>
      </c>
      <c r="B7" s="31">
        <v>42.78897422823699</v>
      </c>
      <c r="C7" s="31">
        <v>45.12076314580032</v>
      </c>
      <c r="D7" s="32">
        <v>47.77608277483057</v>
      </c>
      <c r="E7" s="31">
        <v>50.82855652500076</v>
      </c>
      <c r="F7" s="31">
        <v>54.37597991501033</v>
      </c>
    </row>
    <row r="8" spans="1:6" x14ac:dyDescent="0.25">
      <c r="A8" s="30">
        <v>0.105916</v>
      </c>
      <c r="B8" s="31">
        <v>36.90536867878702</v>
      </c>
      <c r="C8" s="31">
        <v>38.638282096385495</v>
      </c>
      <c r="D8" s="31">
        <v>40.58091600825801</v>
      </c>
      <c r="E8" s="31">
        <v>42.77470841711954</v>
      </c>
      <c r="F8" s="31">
        <v>45.27278382879155</v>
      </c>
    </row>
    <row r="9" spans="1:6" x14ac:dyDescent="0.25">
      <c r="A9" s="30">
        <v>0.115916</v>
      </c>
      <c r="B9" s="31">
        <v>32.23755121977886</v>
      </c>
      <c r="C9" s="31">
        <v>33.55922906773501</v>
      </c>
      <c r="D9" s="31">
        <v>35.02248435952018</v>
      </c>
      <c r="E9" s="31">
        <v>36.65203497838584</v>
      </c>
      <c r="F9" s="31">
        <v>38.47870832442848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4" width="17" customWidth="1"/>
    <col min="5" max="5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5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33" t="s">
        <v>82</v>
      </c>
    </row>
    <row r="5" spans="1:5" x14ac:dyDescent="0.25">
      <c r="A5" t="s">
        <v>43</v>
      </c>
      <c r="B5" s="18">
        <v>30139300000</v>
      </c>
      <c r="C5" s="18">
        <v>25947500000</v>
      </c>
      <c r="D5" s="18">
        <v>18885900000</v>
      </c>
      <c r="E5" s="8" t="s">
        <v>83</v>
      </c>
    </row>
    <row r="6" spans="1:5" x14ac:dyDescent="0.25">
      <c r="A6" t="s">
        <v>44</v>
      </c>
      <c r="B6" s="18">
        <v>1335200000</v>
      </c>
      <c r="C6" s="18">
        <v>1049100000</v>
      </c>
      <c r="D6" s="18">
        <v>439600000</v>
      </c>
      <c r="E6" s="8" t="s">
        <v>84</v>
      </c>
    </row>
    <row r="7" spans="1:5" x14ac:dyDescent="0.25">
      <c r="A7" t="s">
        <v>85</v>
      </c>
      <c r="B7" s="18">
        <v>28200000</v>
      </c>
      <c r="C7" s="18">
        <v>49000000</v>
      </c>
      <c r="D7" s="18">
        <v>42600000</v>
      </c>
      <c r="E7" s="8" t="s">
        <v>86</v>
      </c>
    </row>
    <row r="8" spans="1:5" x14ac:dyDescent="0.25">
      <c r="A8" t="s">
        <v>87</v>
      </c>
      <c r="B8" s="18">
        <v>1100000</v>
      </c>
      <c r="C8" s="18">
        <v>8700000</v>
      </c>
      <c r="D8" s="18">
        <v>22100000</v>
      </c>
      <c r="E8" s="8" t="s">
        <v>88</v>
      </c>
    </row>
    <row r="9" spans="1:5" x14ac:dyDescent="0.25">
      <c r="A9" t="s">
        <v>89</v>
      </c>
      <c r="B9" s="18">
        <v>-361200000</v>
      </c>
      <c r="C9" s="18">
        <v>1412000000</v>
      </c>
      <c r="D9" s="18">
        <v>740700000</v>
      </c>
      <c r="E9" s="8" t="s">
        <v>90</v>
      </c>
    </row>
    <row r="10" spans="1:5" x14ac:dyDescent="0.25">
      <c r="A10" t="s">
        <v>91</v>
      </c>
      <c r="B10" s="18">
        <v>442300000</v>
      </c>
      <c r="C10" s="18">
        <v>624000000</v>
      </c>
      <c r="D10" s="18">
        <v>371900000</v>
      </c>
      <c r="E10" s="8" t="s">
        <v>92</v>
      </c>
    </row>
    <row r="11" spans="1:5" x14ac:dyDescent="0.25">
      <c r="A11" t="s">
        <v>93</v>
      </c>
      <c r="B11" s="18">
        <v>329600000</v>
      </c>
      <c r="C11" s="18">
        <v>352600000</v>
      </c>
      <c r="D11" s="18">
        <v>285400000</v>
      </c>
      <c r="E11" s="8" t="s">
        <v>94</v>
      </c>
    </row>
    <row r="12" spans="1:5" x14ac:dyDescent="0.25">
      <c r="A12" t="s">
        <v>32</v>
      </c>
      <c r="B12" s="34">
        <v>537800000</v>
      </c>
      <c r="C12" s="34">
        <v>549000000</v>
      </c>
      <c r="D12" s="34">
        <v>556400000</v>
      </c>
      <c r="E12" s="8" t="s">
        <v>95</v>
      </c>
    </row>
    <row r="15" spans="1:1" x14ac:dyDescent="0.25">
      <c r="A15" s="19" t="s">
        <v>96</v>
      </c>
    </row>
    <row r="16" ht="54" customHeight="1" spans="1:5" x14ac:dyDescent="0.25">
      <c r="A16" s="35" t="s">
        <v>97</v>
      </c>
      <c r="B16" s="35"/>
      <c r="C16" s="35"/>
      <c r="D16" s="35"/>
      <c r="E16" s="35"/>
    </row>
    <row r="17" ht="22" customHeight="1" spans="1:5" x14ac:dyDescent="0.25">
      <c r="A17" s="35" t="s">
        <v>98</v>
      </c>
      <c r="B17" s="35"/>
      <c r="C17" s="35"/>
      <c r="D17" s="35"/>
      <c r="E17" s="35"/>
    </row>
    <row r="18" ht="22" customHeight="1" spans="1:5" x14ac:dyDescent="0.25">
      <c r="A18" s="35" t="s">
        <v>99</v>
      </c>
      <c r="B18" s="35"/>
      <c r="C18" s="35"/>
      <c r="D18" s="35"/>
      <c r="E18" s="35"/>
    </row>
    <row r="19" ht="54" customHeight="1" spans="1:5" x14ac:dyDescent="0.25">
      <c r="A19" s="35" t="s">
        <v>100</v>
      </c>
      <c r="B19" s="35"/>
      <c r="C19" s="35"/>
      <c r="D19" s="35"/>
      <c r="E19" s="35"/>
    </row>
    <row r="20" ht="54" customHeight="1" spans="1:5" x14ac:dyDescent="0.25">
      <c r="A20" s="35" t="s">
        <v>101</v>
      </c>
      <c r="B20" s="35"/>
      <c r="C20" s="35"/>
      <c r="D20" s="35"/>
      <c r="E20" s="35"/>
    </row>
    <row r="21" ht="22" customHeight="1" spans="1:5" x14ac:dyDescent="0.25">
      <c r="A21" s="35" t="s">
        <v>102</v>
      </c>
      <c r="B21" s="35"/>
      <c r="C21" s="35"/>
      <c r="D21" s="35"/>
      <c r="E21" s="35"/>
    </row>
    <row r="23" spans="1:1" x14ac:dyDescent="0.25">
      <c r="A23" s="36" t="s">
        <v>103</v>
      </c>
    </row>
  </sheetData>
  <mergeCells count="6">
    <mergeCell ref="A16:E16"/>
    <mergeCell ref="A17:E17"/>
    <mergeCell ref="A18:E18"/>
    <mergeCell ref="A19:E19"/>
    <mergeCell ref="A20:E20"/>
    <mergeCell ref="A21:E2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2026-09-19T01:05:24Z</dcterms:modified>
</cp:coreProperties>
</file>