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<sst xmlns="http://schemas.openxmlformats.org/spreadsheetml/2006/main" count="112" uniqueCount="100">
  <si>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Steel Dynamics, Inc. (STLD)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</si>
  <si>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</si>
  <si>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</si>
  <si>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</si>
  <si>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</si>
  <si>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</si>
  <si>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</si>
  <si>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</si>
  <si>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</si>
  <si>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</si>
  <si>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</si>
  <si>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</si>
  <si>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</si>
  <si>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</si>
  <si>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</si>
  <si>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</si>
  <si>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</si>
  <si>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</si>
  <si>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</si>
  <si>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</si>
  <si>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</si>
  <si>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</si>
  <si>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</si>
  <si>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</si>
  <si>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</si>
  <si>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</si>
  <si>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</si>
  <si>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</si>
  <si>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</si>
  <si>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</si>
  <si>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</si>
  <si>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</si>
  <si>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</si>
  <si>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</si>
  <si>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</si>
  <si>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</si>
  <si>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</si>
  <si>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</si>
  <si>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</si>
  <si>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</si>
  <si>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</si>
  <si>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</si>
  <si>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</si>
  <si>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</si>
  <si>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</si>
  <si>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</si>
  <si>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</si>
  <si>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</si>
  <si>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</si>
  <si>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</si>
  <si>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</si>
  <si>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</si>
  <si>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</si>
  <si>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</si>
  <si>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</si>
  <si>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</si>
  <si>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</si>
  <si>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</si>
  <si>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</si>
  <si>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</si>
  <si>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</si>
  <si>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</si>
  <si>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</si>
  <si>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</si>
  <si>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</si>
  <si>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</si>
  <si>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</si>
  <si>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</si>
  <si>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</si>
  <si>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</si>
  <si>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</si>
  <si>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</si>
  <si>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</si>
  <si>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</si>
  <si>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</si>
  <si>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</si>
  <si>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</si>
  <si>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</si>
  <si>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</si>
  <si>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</si>
  <si>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</si>
  <si>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</si>
  <si>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</si>
  <si>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</si>
  <si>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</si>
  <si>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</si>
  <si>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</si>
  <si>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</si>
  <si>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</si>
  <si>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</si>
  <si>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</si>
  <si>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</si>
  <si>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</si>
  <si>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</si>
  <si>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</si>
  <si>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</si>
  <si>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</si>
  <si>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</si>
  <si>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7.2% of revenue against depreciation of 2.5%.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</si>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</sst>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-0.06533213396467008</v>
      </c>
    </row>
    <row r="7" spans="1:2" x14ac:dyDescent="0.25">
      <c r="A7" t="s">
        <v>5</v>
      </c>
      <c r="B7" s="6">
        <v>0.15983528305306757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0.024547671310452865</v>
      </c>
    </row>
    <row r="10" spans="1:2" x14ac:dyDescent="0.25">
      <c r="A10" t="s">
        <v>8</v>
      </c>
      <c r="B10" s="6">
        <v>0.07192299322400181</v>
      </c>
    </row>
    <row r="11" spans="1:2" x14ac:dyDescent="0.25">
      <c r="A11" t="s">
        <v>9</v>
      </c>
      <c r="B11" s="6">
        <v>0.14921519752944631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17.28111484484938</v>
      </c>
    </row>
    <row r="14" spans="1:3" x14ac:dyDescent="0.25">
      <c r="A14" t="s">
        <v>12</v>
      </c>
      <c r="B14" s="6">
        <v>0.1817122542073048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1.34505</v>
      </c>
      <c r="C19" s="8" t="s">
        <v>19</v>
      </c>
    </row>
    <row r="20" spans="1:2" x14ac:dyDescent="0.25">
      <c r="A20" t="s">
        <v>20</v>
      </c>
      <c r="B20" s="10">
        <f>B17+B19*B18</f>
        <v>0.12395775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33719367680</v>
      </c>
    </row>
    <row r="23" spans="1:2" x14ac:dyDescent="0.25">
      <c r="A23" t="s">
        <v>24</v>
      </c>
      <c r="B23" s="11">
        <v>4211163000</v>
      </c>
    </row>
    <row r="24" spans="1:2" x14ac:dyDescent="0.25">
      <c r="A24" t="s">
        <v>25</v>
      </c>
      <c r="B24" s="10">
        <f>B22/(B22+B23)</f>
        <v>0.888976955383847</v>
      </c>
    </row>
    <row r="25" spans="1:2" x14ac:dyDescent="0.25">
      <c r="A25" t="s">
        <v>26</v>
      </c>
      <c r="B25" s="10">
        <f>1-B24</f>
        <v>0.11102304461615298</v>
      </c>
    </row>
    <row r="26" spans="1:2" x14ac:dyDescent="0.25">
      <c r="A26" t="s">
        <v>27</v>
      </c>
      <c r="B26" s="12">
        <f>B24*B20+B25*B21*(1-B8)</f>
        <v>0.11457923928946517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18176581000</v>
      </c>
      <c r="C29" s="8" t="s">
        <v>30</v>
      </c>
    </row>
    <row r="30" spans="1:2" x14ac:dyDescent="0.25">
      <c r="A30" t="s">
        <v>31</v>
      </c>
      <c r="B30" s="11">
        <v>3441285000</v>
      </c>
    </row>
    <row r="31" spans="1:2" x14ac:dyDescent="0.25">
      <c r="A31" t="s">
        <v>32</v>
      </c>
      <c r="B31" s="13">
        <v>148404000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-0.06533213396467008</v>
      </c>
      <c r="C5" s="10">
        <f>Assumptions!B6</f>
        <v>-0.06533213396467008</v>
      </c>
      <c r="D5" s="10">
        <f>Assumptions!B6</f>
        <v>-0.06533213396467008</v>
      </c>
      <c r="E5" s="10">
        <f>Assumptions!B6</f>
        <v>-0.06533213396467008</v>
      </c>
      <c r="F5" s="10">
        <f>Assumptions!B6</f>
        <v>-0.06533213396467008</v>
      </c>
    </row>
    <row r="6" spans="1:6" x14ac:dyDescent="0.25">
      <c r="A6" t="s">
        <v>43</v>
      </c>
      <c r="B6" s="18">
        <f>Assumptions!B29*(1+B5)</f>
        <v>16989066175.088324</v>
      </c>
      <c r="C6" s="18">
        <f>B6*(1+C5)</f>
        <v>15879134227.802809</v>
      </c>
      <c r="D6" s="18">
        <f>C6*(1+D5)</f>
        <v>14841716503.189018</v>
      </c>
      <c r="E6" s="18">
        <f>D6*(1+E5)</f>
        <v>13872075492.337019</v>
      </c>
      <c r="F6" s="18">
        <f>E6*(1+F5)</f>
        <v>12965783197.90364</v>
      </c>
    </row>
    <row r="7" spans="1:6" x14ac:dyDescent="0.25">
      <c r="A7" t="s">
        <v>5</v>
      </c>
      <c r="B7" s="10">
        <f>Assumptions!B7</f>
        <v>0.15983528305306757</v>
      </c>
      <c r="C7" s="10">
        <f>Assumptions!B7</f>
        <v>0.15983528305306757</v>
      </c>
      <c r="D7" s="10">
        <f>Assumptions!B7</f>
        <v>0.15983528305306757</v>
      </c>
      <c r="E7" s="10">
        <f>Assumptions!B7</f>
        <v>0.15983528305306757</v>
      </c>
      <c r="F7" s="10">
        <f>Assumptions!B7</f>
        <v>0.15983528305306757</v>
      </c>
    </row>
    <row r="8" spans="1:6" x14ac:dyDescent="0.25">
      <c r="A8" t="s">
        <v>44</v>
      </c>
      <c r="B8" s="18">
        <f>B6*B7</f>
        <v>2715452200.9025383</v>
      </c>
      <c r="C8" s="18">
        <f>C6*C7</f>
        <v>2538045913.9385157</v>
      </c>
      <c r="D8" s="18">
        <f>D6*D7</f>
        <v>2372229958.280601</v>
      </c>
      <c r="E8" s="18">
        <f>E6*E7</f>
        <v>2217247112.851209</v>
      </c>
      <c r="F8" s="18">
        <f>F6*F7</f>
        <v>2072389627.441636</v>
      </c>
    </row>
    <row r="9" spans="1:6" x14ac:dyDescent="0.25">
      <c r="A9" t="s">
        <v>45</v>
      </c>
      <c r="B9" s="18">
        <f>B8*(1-Assumptions!B8)</f>
        <v>2145207238.7130053</v>
      </c>
      <c r="C9" s="18">
        <f>C8*(1-Assumptions!B8)</f>
        <v>2005056272.0114274</v>
      </c>
      <c r="D9" s="18">
        <f>D8*(1-Assumptions!B8)</f>
        <v>1874061667.0416749</v>
      </c>
      <c r="E9" s="18">
        <f>E8*(1-Assumptions!B8)</f>
        <v>1751625219.1524553</v>
      </c>
      <c r="F9" s="18">
        <f>F8*(1-Assumptions!B8)</f>
        <v>1637187805.6788926</v>
      </c>
    </row>
    <row r="10" spans="1:6" x14ac:dyDescent="0.25">
      <c r="A10" t="s">
        <v>46</v>
      </c>
      <c r="B10" s="18">
        <f>B6*Assumptions!B9</f>
        <v>417042012.3376008</v>
      </c>
      <c r="C10" s="18">
        <f>C6*Assumptions!B9</f>
        <v>389795767.7186651</v>
      </c>
      <c r="D10" s="18">
        <f>D6*Assumptions!B9</f>
        <v>364329578.4032079</v>
      </c>
      <c r="E10" s="18">
        <f>E6*Assumptions!B9</f>
        <v>340527149.57967776</v>
      </c>
      <c r="F10" s="18">
        <f>F6*Assumptions!B9</f>
        <v>318279784.224731</v>
      </c>
    </row>
    <row r="11" spans="1:6" x14ac:dyDescent="0.25">
      <c r="A11" t="s">
        <v>47</v>
      </c>
      <c r="B11" s="18">
        <f>-B6*Assumptions!B10</f>
        <v>-1221904491.3929958</v>
      </c>
      <c r="C11" s="18">
        <f>-C6*Assumptions!B10</f>
        <v>-1142074863.4692767</v>
      </c>
      <c r="D11" s="18">
        <f>-D6*Assumptions!B10</f>
        <v>-1067460675.4914196</v>
      </c>
      <c r="E11" s="18">
        <f>-E6*Assumptions!B10</f>
        <v>-997721191.638197</v>
      </c>
      <c r="F11" s="18">
        <f>-F6*Assumptions!B10</f>
        <v>-932537937.0867001</v>
      </c>
    </row>
    <row r="12" spans="1:6" x14ac:dyDescent="0.25">
      <c r="A12" t="s">
        <v>48</v>
      </c>
      <c r="B12" s="18">
        <f>-(B6-Assumptions!B29)*Assumptions!B11</f>
        <v>177195259.16834164</v>
      </c>
      <c r="C12" s="18">
        <f>-(C6-B6)*Assumptions!B11</f>
        <v>165618714.75845107</v>
      </c>
      <c r="D12" s="18">
        <f>-(D6-C6)*Assumptions!B11</f>
        <v>154798490.6987955</v>
      </c>
      <c r="E12" s="18">
        <f>-(E6-D6)*Assumptions!B11</f>
        <v>144685174.96693307</v>
      </c>
      <c r="F12" s="18">
        <f>-(F6-E6)*Assumptions!B11</f>
        <v>135232583.73329166</v>
      </c>
    </row>
    <row r="13" spans="1:6" x14ac:dyDescent="0.25">
      <c r="A13" s="19" t="s">
        <v>49</v>
      </c>
      <c r="B13" s="20">
        <f>B9+B10+B11+B12</f>
        <v>1517540018.825952</v>
      </c>
      <c r="C13" s="20">
        <f>C9+C10+C11+C12</f>
        <v>1418395891.0192668</v>
      </c>
      <c r="D13" s="20">
        <f>D9+D10+D11+D12</f>
        <v>1325729060.6522589</v>
      </c>
      <c r="E13" s="20">
        <f>E9+E10+E11+E12</f>
        <v>1239116352.0608692</v>
      </c>
      <c r="F13" s="20">
        <f>F9+F10+F11+F12</f>
        <v>1158162236.5502152</v>
      </c>
    </row>
    <row r="14" spans="1:6" x14ac:dyDescent="0.25">
      <c r="A14" t="s">
        <v>50</v>
      </c>
      <c r="B14" s="21">
        <f>1/(1+Assumptions!$B$26)^(1-0.5*Assumptions!$B$32)</f>
        <v>0.9472061851785675</v>
      </c>
      <c r="C14" s="21">
        <f>1/(1+Assumptions!$B$26)^(2-0.5*Assumptions!$B$32)</f>
        <v>0.8498329699577065</v>
      </c>
      <c r="D14" s="21">
        <f>1/(1+Assumptions!$B$26)^(3-0.5*Assumptions!$B$32)</f>
        <v>0.762469764374463</v>
      </c>
      <c r="E14" s="21">
        <f>1/(1+Assumptions!$B$26)^(4-0.5*Assumptions!$B$32)</f>
        <v>0.6840875350060629</v>
      </c>
      <c r="F14" s="21">
        <f>1/(1+Assumptions!$B$26)^(5-0.5*Assumptions!$B$32)</f>
        <v>0.6137630335212083</v>
      </c>
    </row>
    <row r="15" spans="1:6" x14ac:dyDescent="0.25">
      <c r="A15" s="19" t="s">
        <v>51</v>
      </c>
      <c r="B15" s="20">
        <f>B13*B14</f>
        <v>1437423292.0879414</v>
      </c>
      <c r="C15" s="20">
        <f>C13*C14</f>
        <v>1205399592.640711</v>
      </c>
      <c r="D15" s="20">
        <f>D13*D14</f>
        <v>1010828324.4999061</v>
      </c>
      <c r="E15" s="20">
        <f>E13*E14</f>
        <v>847664050.8670248</v>
      </c>
      <c r="F15" s="20">
        <f>F13*F14</f>
        <v>710837167.6147673</v>
      </c>
    </row>
    <row r="17" spans="1:2" x14ac:dyDescent="0.25">
      <c r="A17" s="22" t="s">
        <v>52</v>
      </c>
      <c r="B17" s="23">
        <f>SUM(B15:F15)</f>
        <v>5212152427.71035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1158162236.5502152</v>
      </c>
    </row>
    <row r="5" spans="1:2" x14ac:dyDescent="0.25">
      <c r="A5" t="s">
        <v>56</v>
      </c>
      <c r="B5" s="18">
        <f>IF(Assumptions!$B$33=0,B4,B4-Forecast!F11-Forecast!F10-Forecast!F12)</f>
        <v>1637187805.6788926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0.13758015445385965</v>
      </c>
    </row>
    <row r="7" spans="1:2" x14ac:dyDescent="0.25">
      <c r="A7" t="s">
        <v>58</v>
      </c>
      <c r="B7" s="18">
        <f>-MAX(Forecast!F9,0)*B6</f>
        <v>-225244551.17527762</v>
      </c>
    </row>
    <row r="8" spans="1:2" x14ac:dyDescent="0.25">
      <c r="A8" t="s">
        <v>59</v>
      </c>
      <c r="B8" s="18">
        <f>IF(OR(Assumptions!$B$33=0,Assumptions!B12&lt;=0),B5,MAX(B5+B7,0))</f>
        <v>1411943254.503615</v>
      </c>
    </row>
    <row r="9" spans="1:2" x14ac:dyDescent="0.25">
      <c r="A9" t="s">
        <v>60</v>
      </c>
      <c r="B9" s="18">
        <f>B8*(1+Assumptions!B12)/(Assumptions!B26-Assumptions!B12)</f>
        <v>16155996047.137741</v>
      </c>
    </row>
    <row r="10" spans="1:2" x14ac:dyDescent="0.25">
      <c r="A10" t="s">
        <v>61</v>
      </c>
      <c r="B10" s="18">
        <f>B9/(1+Assumptions!B26)^(5-0.5*Assumptions!B32)</f>
        <v>9915953143.44791</v>
      </c>
    </row>
    <row r="11" spans="1:2" x14ac:dyDescent="0.25">
      <c r="A11" t="s">
        <v>62</v>
      </c>
      <c r="B11" s="18">
        <f>Forecast!B17+B10</f>
        <v>15128105571.15826</v>
      </c>
    </row>
    <row r="12" spans="1:2" x14ac:dyDescent="0.25">
      <c r="A12" t="s">
        <v>63</v>
      </c>
      <c r="B12" s="18">
        <f>-Assumptions!B30</f>
        <v>-3441285000</v>
      </c>
    </row>
    <row r="13" spans="1:2" x14ac:dyDescent="0.25">
      <c r="A13" t="s">
        <v>64</v>
      </c>
      <c r="B13" s="18">
        <f>B11+B12</f>
        <v>11686820571.15826</v>
      </c>
    </row>
    <row r="14" spans="1:2" x14ac:dyDescent="0.25">
      <c r="A14" s="19" t="s">
        <v>65</v>
      </c>
      <c r="B14" s="24">
        <f>B13/Assumptions!B31</f>
        <v>78.75003754048583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2390669411.666367</v>
      </c>
    </row>
    <row r="18" spans="1:2" x14ac:dyDescent="0.25">
      <c r="A18" t="s">
        <v>60</v>
      </c>
      <c r="B18" s="18">
        <f>B17*Assumptions!B13</f>
        <v>41313432659.07499</v>
      </c>
    </row>
    <row r="19" spans="1:2" x14ac:dyDescent="0.25">
      <c r="A19" t="s">
        <v>61</v>
      </c>
      <c r="B19" s="18">
        <f>B18/(1+Assumptions!B26)^(5-0.5*Assumptions!B32)</f>
        <v>25356657754.008026</v>
      </c>
    </row>
    <row r="20" spans="1:2" x14ac:dyDescent="0.25">
      <c r="A20" t="s">
        <v>62</v>
      </c>
      <c r="B20" s="18">
        <f>Forecast!B17+B19</f>
        <v>30568810181.718376</v>
      </c>
    </row>
    <row r="21" spans="1:2" x14ac:dyDescent="0.25">
      <c r="A21" t="s">
        <v>63</v>
      </c>
      <c r="B21" s="18">
        <f>-Assumptions!B30</f>
        <v>-3441285000</v>
      </c>
    </row>
    <row r="22" spans="1:2" x14ac:dyDescent="0.25">
      <c r="A22" t="s">
        <v>64</v>
      </c>
      <c r="B22" s="18">
        <f>B20+B21</f>
        <v>27127525181.718376</v>
      </c>
    </row>
    <row r="23" spans="1:2" x14ac:dyDescent="0.25">
      <c r="A23" s="19" t="s">
        <v>65</v>
      </c>
      <c r="B23" s="25">
        <f>B22/Assumptions!B31</f>
        <v>182.7951078253846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235.26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78.75003754048583</v>
      </c>
    </row>
    <row r="29" spans="1:2" x14ac:dyDescent="0.25">
      <c r="A29" s="19" t="s">
        <v>73</v>
      </c>
      <c r="B29" s="12">
        <f>B28/B26-1</f>
        <v>-0.6652638037044724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0.094579</v>
      </c>
      <c r="B5" s="31">
        <v>99.29931049500529</v>
      </c>
      <c r="C5" s="31">
        <v>102.74963806873994</v>
      </c>
      <c r="D5" s="31">
        <v>106.66680182582867</v>
      </c>
      <c r="E5" s="31">
        <v>111.15923551021795</v>
      </c>
      <c r="F5" s="31">
        <v>116.37177285375135</v>
      </c>
    </row>
    <row r="6" spans="1:6" x14ac:dyDescent="0.25">
      <c r="A6" s="30">
        <v>0.104579</v>
      </c>
      <c r="B6" s="31">
        <v>85.92467061856094</v>
      </c>
      <c r="C6" s="31">
        <v>88.30053331203358</v>
      </c>
      <c r="D6" s="31">
        <v>90.9505688044965</v>
      </c>
      <c r="E6" s="31">
        <v>93.9299211979739</v>
      </c>
      <c r="F6" s="31">
        <v>97.3095853833842</v>
      </c>
    </row>
    <row r="7" spans="1:6" x14ac:dyDescent="0.25">
      <c r="A7" s="30">
        <v>0.114579</v>
      </c>
      <c r="B7" s="31">
        <v>75.25199440916762</v>
      </c>
      <c r="C7" s="31">
        <v>76.9185247519004</v>
      </c>
      <c r="D7" s="32">
        <v>78.7502968109776</v>
      </c>
      <c r="E7" s="31">
        <v>80.77661603745875</v>
      </c>
      <c r="F7" s="31">
        <v>83.03415300412136</v>
      </c>
    </row>
    <row r="8" spans="1:6" x14ac:dyDescent="0.25">
      <c r="A8" s="30">
        <v>0.124579</v>
      </c>
      <c r="B8" s="31">
        <v>66.54047728458436</v>
      </c>
      <c r="C8" s="31">
        <v>67.72288766214844</v>
      </c>
      <c r="D8" s="31">
        <v>69.00606616364189</v>
      </c>
      <c r="E8" s="31">
        <v>70.40599436910831</v>
      </c>
      <c r="F8" s="31">
        <v>71.9422220118512</v>
      </c>
    </row>
    <row r="9" spans="1:6" x14ac:dyDescent="0.25">
      <c r="A9" s="30">
        <v>0.134579</v>
      </c>
      <c r="B9" s="31">
        <v>59.297190033413315</v>
      </c>
      <c r="C9" s="31">
        <v>60.14042219724356</v>
      </c>
      <c r="D9" s="31">
        <v>61.04491157457752</v>
      </c>
      <c r="E9" s="31">
        <v>62.01944442463131</v>
      </c>
      <c r="F9" s="31">
        <v>63.074571687771815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18176581000</v>
      </c>
      <c r="C5" s="18">
        <v>17540390000</v>
      </c>
      <c r="D5" s="18">
        <v>18795316000</v>
      </c>
      <c r="E5" s="18">
        <v>22260774000</v>
      </c>
      <c r="F5" s="8" t="s">
        <v>84</v>
      </c>
    </row>
    <row r="6" spans="1:6" x14ac:dyDescent="0.25">
      <c r="A6" t="s">
        <v>44</v>
      </c>
      <c r="B6" s="18">
        <v>1598972000</v>
      </c>
      <c r="C6" s="18">
        <v>2107941000</v>
      </c>
      <c r="D6" s="18">
        <v>3423214000</v>
      </c>
      <c r="E6" s="18">
        <v>5544373000</v>
      </c>
      <c r="F6" s="8" t="s">
        <v>85</v>
      </c>
    </row>
    <row r="7" spans="1:6" x14ac:dyDescent="0.25">
      <c r="A7" t="s">
        <v>86</v>
      </c>
      <c r="B7" s="18">
        <v>551390000</v>
      </c>
      <c r="C7" s="18">
        <v>478907000</v>
      </c>
      <c r="D7" s="18">
        <v>437804000</v>
      </c>
      <c r="E7" s="18">
        <v>384202000</v>
      </c>
      <c r="F7" s="8" t="s">
        <v>87</v>
      </c>
    </row>
    <row r="8" spans="1:6" x14ac:dyDescent="0.25">
      <c r="A8" t="s">
        <v>88</v>
      </c>
      <c r="B8" s="18">
        <v>948025000</v>
      </c>
      <c r="C8" s="18">
        <v>1868006000</v>
      </c>
      <c r="D8" s="18">
        <v>1657905000</v>
      </c>
      <c r="E8" s="18">
        <v>908902000</v>
      </c>
      <c r="F8" s="8" t="s">
        <v>89</v>
      </c>
    </row>
    <row r="9" spans="1:6" x14ac:dyDescent="0.25">
      <c r="A9" t="s">
        <v>90</v>
      </c>
      <c r="B9" s="18">
        <v>442339000</v>
      </c>
      <c r="C9" s="18">
        <v>202859000</v>
      </c>
      <c r="D9" s="18">
        <v>-517099000</v>
      </c>
      <c r="E9" s="18">
        <v>-102078000</v>
      </c>
      <c r="F9" s="8" t="s">
        <v>91</v>
      </c>
    </row>
    <row r="10" spans="1:6" x14ac:dyDescent="0.25">
      <c r="A10" t="s">
        <v>92</v>
      </c>
      <c r="B10" s="18">
        <v>4211163000</v>
      </c>
      <c r="C10" s="18">
        <v>3231007000</v>
      </c>
      <c r="D10" s="18">
        <v>3071056000</v>
      </c>
      <c r="E10" s="18">
        <v>3070575000</v>
      </c>
      <c r="F10" s="8" t="s">
        <v>93</v>
      </c>
    </row>
    <row r="11" spans="1:6" x14ac:dyDescent="0.25">
      <c r="A11" t="s">
        <v>94</v>
      </c>
      <c r="B11" s="18">
        <v>769878000</v>
      </c>
      <c r="C11" s="18">
        <v>737275000</v>
      </c>
      <c r="D11" s="18">
        <v>2122097000</v>
      </c>
      <c r="E11" s="18">
        <v>2256632000</v>
      </c>
      <c r="F11" s="8" t="s">
        <v>95</v>
      </c>
    </row>
    <row r="12" spans="1:6" x14ac:dyDescent="0.25">
      <c r="A12" t="s">
        <v>32</v>
      </c>
      <c r="B12" s="34">
        <v>148404000</v>
      </c>
      <c r="C12" s="34">
        <v>156136000</v>
      </c>
      <c r="D12" s="34">
        <v>167431000</v>
      </c>
      <c r="E12" s="34">
        <v>184622000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2026-09-19T00:06:25Z</dcterms:modified>
</cp:coreProperties>
</file>