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<sst xmlns="http://schemas.openxmlformats.org/spreadsheetml/2006/main" count="113" uniqueCount="101">
  <si>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STMicroelectronics N.V. (STMPA.PA)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</si>
  <si>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</si>
  <si>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</si>
  <si>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</si>
  <si>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</si>
  <si>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</si>
  <si>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</si>
  <si>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</si>
  <si>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</si>
  <si>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</si>
  <si>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</si>
  <si>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</si>
  <si>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</si>
  <si>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</si>
  <si>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</si>
  <si>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</si>
  <si>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</si>
  <si>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</si>
  <si>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</si>
  <si>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</si>
  <si>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</si>
  <si>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</si>
  <si>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</si>
  <si>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</si>
  <si>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</si>
  <si>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</si>
  <si>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</si>
  <si>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</si>
  <si>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</si>
  <si>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</si>
  <si>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</si>
  <si>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</si>
  <si>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</si>
  <si>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</si>
  <si>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</si>
  <si>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</si>
  <si>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</si>
  <si>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</si>
  <si>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</si>
  <si>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</si>
  <si>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</si>
  <si>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</si>
  <si>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</si>
  <si>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</si>
  <si>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</si>
  <si>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</si>
  <si>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</si>
  <si>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</si>
  <si>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</si>
  <si>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</si>
  <si>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</si>
  <si>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</si>
  <si>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</si>
  <si>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</si>
  <si>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</si>
  <si>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</si>
  <si>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</si>
  <si>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</si>
  <si>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</si>
  <si>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</si>
  <si>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</si>
  <si>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</si>
  <si>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</si>
  <si>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</si>
  <si>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</si>
  <si>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</si>
  <si>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</si>
  <si>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</si>
  <si>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</si>
  <si>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</si>
  <si>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USD to EUR</t>
  </si>
  <si>
    <t>USD/EUR at 0.8704</t>
  </si>
  <si>
    <t>Value per share (EUR)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</si>
  <si>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</si>
  <si>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</si>
  <si>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</si>
  <si>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</si>
  <si>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</si>
  <si>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</si>
  <si>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</si>
  <si>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</si>
  <si>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</si>
  <si>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</si>
  <si>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</si>
  <si>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</si>
  <si>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</si>
  <si>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</si>
  <si>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</si>
  <si>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</si>
  <si>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derived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</si>
  <si>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</si>
  <si>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</si>
  <si>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</si>
  <si>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</si>
  <si>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</si>
  <si>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</si>
  <si>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</si>
  <si>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</si>
  <si>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EUR. Modelled in USD, converted at the end.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</si>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</sst>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-0.098912087032209</v>
      </c>
    </row>
    <row r="7" spans="1:2" x14ac:dyDescent="0.25">
      <c r="A7" t="s">
        <v>5</v>
      </c>
      <c r="B7" s="6">
        <v>0.16722725486182655</v>
      </c>
    </row>
    <row r="8" spans="1:2" x14ac:dyDescent="0.25">
      <c r="A8" t="s">
        <v>6</v>
      </c>
      <c r="B8" s="6">
        <v>0.14129142517461732</v>
      </c>
    </row>
    <row r="9" spans="1:2" x14ac:dyDescent="0.25">
      <c r="A9" t="s">
        <v>7</v>
      </c>
      <c r="B9" s="6">
        <v>0.11386493747436863</v>
      </c>
    </row>
    <row r="10" spans="1:2" x14ac:dyDescent="0.25">
      <c r="A10" t="s">
        <v>8</v>
      </c>
      <c r="B10" s="6">
        <v>0.056361607142857144</v>
      </c>
    </row>
    <row r="11" spans="1:2" x14ac:dyDescent="0.25">
      <c r="A11" t="s">
        <v>9</v>
      </c>
      <c r="B11" s="6">
        <v>-0.09734513274336283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16.62413411483693</v>
      </c>
    </row>
    <row r="14" spans="1:3" x14ac:dyDescent="0.25">
      <c r="A14" t="s">
        <v>12</v>
      </c>
      <c r="B14" s="6">
        <v>0.13095943214547873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1.3437099999999997</v>
      </c>
      <c r="C19" s="8" t="s">
        <v>19</v>
      </c>
    </row>
    <row r="20" spans="1:2" x14ac:dyDescent="0.25">
      <c r="A20" t="s">
        <v>20</v>
      </c>
      <c r="B20" s="10">
        <f>B17+B19*B18</f>
        <v>0.11262259999999998</v>
      </c>
    </row>
    <row r="21" spans="1:3" x14ac:dyDescent="0.25">
      <c r="A21" t="s">
        <v>21</v>
      </c>
      <c r="B21" s="6">
        <v>0.032</v>
      </c>
      <c r="C21" s="8" t="s">
        <v>22</v>
      </c>
    </row>
    <row r="22" spans="1:2" x14ac:dyDescent="0.25">
      <c r="A22" t="s">
        <v>23</v>
      </c>
      <c r="B22" s="11">
        <v>38758739968</v>
      </c>
    </row>
    <row r="23" spans="1:2" x14ac:dyDescent="0.25">
      <c r="A23" t="s">
        <v>24</v>
      </c>
      <c r="B23" s="11">
        <v>2354000000</v>
      </c>
    </row>
    <row r="24" spans="1:2" x14ac:dyDescent="0.25">
      <c r="A24" t="s">
        <v>25</v>
      </c>
      <c r="B24" s="10">
        <f>B22/(B22+B23)</f>
        <v>0.942742809118725</v>
      </c>
    </row>
    <row r="25" spans="1:2" x14ac:dyDescent="0.25">
      <c r="A25" t="s">
        <v>26</v>
      </c>
      <c r="B25" s="10">
        <f>1-B24</f>
        <v>0.05725719088127501</v>
      </c>
    </row>
    <row r="26" spans="1:2" x14ac:dyDescent="0.25">
      <c r="A26" t="s">
        <v>27</v>
      </c>
      <c r="B26" s="12">
        <f>B24*B20+B25*B21*(1-B8)</f>
        <v>0.10774749799921976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11800000000</v>
      </c>
      <c r="C29" s="8" t="s">
        <v>30</v>
      </c>
    </row>
    <row r="30" spans="1:2" x14ac:dyDescent="0.25">
      <c r="A30" t="s">
        <v>31</v>
      </c>
      <c r="B30" s="11">
        <v>-2568000000</v>
      </c>
    </row>
    <row r="31" spans="1:2" x14ac:dyDescent="0.25">
      <c r="A31" t="s">
        <v>32</v>
      </c>
      <c r="B31" s="13">
        <v>923100000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-0.098912087032209</v>
      </c>
      <c r="C5" s="10">
        <f>Assumptions!B6</f>
        <v>-0.098912087032209</v>
      </c>
      <c r="D5" s="10">
        <f>Assumptions!B6</f>
        <v>-0.098912087032209</v>
      </c>
      <c r="E5" s="10">
        <f>Assumptions!B6</f>
        <v>-0.098912087032209</v>
      </c>
      <c r="F5" s="10">
        <f>Assumptions!B6</f>
        <v>-0.098912087032209</v>
      </c>
    </row>
    <row r="6" spans="1:6" x14ac:dyDescent="0.25">
      <c r="A6" t="s">
        <v>43</v>
      </c>
      <c r="B6" s="18">
        <f>Assumptions!B29*(1+B5)</f>
        <v>10632837373.019934</v>
      </c>
      <c r="C6" s="18">
        <f>B6*(1+C5)</f>
        <v>9581121237.38046</v>
      </c>
      <c r="D6" s="18">
        <f>C6*(1+D5)</f>
        <v>8633432539.682539</v>
      </c>
      <c r="E6" s="18">
        <f>D6*(1+E5)</f>
        <v>7779481708.930755</v>
      </c>
      <c r="F6" s="18">
        <f>E6*(1+F5)</f>
        <v>7009996937.071518</v>
      </c>
    </row>
    <row r="7" spans="1:6" x14ac:dyDescent="0.25">
      <c r="A7" t="s">
        <v>5</v>
      </c>
      <c r="B7" s="10">
        <f>Assumptions!B7</f>
        <v>0.16722725486182655</v>
      </c>
      <c r="C7" s="10">
        <f>Assumptions!B7</f>
        <v>0.16722725486182655</v>
      </c>
      <c r="D7" s="10">
        <f>Assumptions!B7</f>
        <v>0.16722725486182655</v>
      </c>
      <c r="E7" s="10">
        <f>Assumptions!B7</f>
        <v>0.16722725486182655</v>
      </c>
      <c r="F7" s="10">
        <f>Assumptions!B7</f>
        <v>0.16722725486182655</v>
      </c>
    </row>
    <row r="8" spans="1:6" x14ac:dyDescent="0.25">
      <c r="A8" t="s">
        <v>44</v>
      </c>
      <c r="B8" s="18">
        <f>B6*B7</f>
        <v>1778100205.2823586</v>
      </c>
      <c r="C8" s="18">
        <f>C6*C7</f>
        <v>1602224603.0254812</v>
      </c>
      <c r="D8" s="18">
        <f>D6*D7</f>
        <v>1443745223.6458783</v>
      </c>
      <c r="E8" s="18">
        <f>E6*E7</f>
        <v>1300941370.4322813</v>
      </c>
      <c r="F8" s="18">
        <f>F6*F7</f>
        <v>1172262544.3762822</v>
      </c>
    </row>
    <row r="9" spans="1:6" x14ac:dyDescent="0.25">
      <c r="A9" t="s">
        <v>45</v>
      </c>
      <c r="B9" s="18">
        <f>B8*(1-Assumptions!B8)</f>
        <v>1526869893.1747346</v>
      </c>
      <c r="C9" s="18">
        <f>C8*(1-Assumptions!B8)</f>
        <v>1375844005.4141755</v>
      </c>
      <c r="D9" s="18">
        <f>D8*(1-Assumptions!B8)</f>
        <v>1239756403.4079056</v>
      </c>
      <c r="E9" s="18">
        <f>E8*(1-Assumptions!B8)</f>
        <v>1117129510.1352844</v>
      </c>
      <c r="F9" s="18">
        <f>F8*(1-Assumptions!B8)</f>
        <v>1006631898.8025342</v>
      </c>
    </row>
    <row r="10" spans="1:6" x14ac:dyDescent="0.25">
      <c r="A10" t="s">
        <v>46</v>
      </c>
      <c r="B10" s="18">
        <f>B6*Assumptions!B9</f>
        <v>1210707362.6540446</v>
      </c>
      <c r="C10" s="18">
        <f>C6*Assumptions!B9</f>
        <v>1090953770.6286716</v>
      </c>
      <c r="D10" s="18">
        <f>D6*Assumptions!B9</f>
        <v>983045256.3201319</v>
      </c>
      <c r="E10" s="18">
        <f>E6*Assumptions!B9</f>
        <v>885810198.3703948</v>
      </c>
      <c r="F10" s="18">
        <f>F6*Assumptions!B9</f>
        <v>798192862.935164</v>
      </c>
    </row>
    <row r="11" spans="1:6" x14ac:dyDescent="0.25">
      <c r="A11" t="s">
        <v>47</v>
      </c>
      <c r="B11" s="18">
        <f>-B6*Assumptions!B10</f>
        <v>-599283802.8320386</v>
      </c>
      <c r="C11" s="18">
        <f>-C6*Assumptions!B10</f>
        <v>-540007391.1693228</v>
      </c>
      <c r="D11" s="18">
        <f>-D6*Assumptions!B10</f>
        <v>-486594133.09594667</v>
      </c>
      <c r="E11" s="18">
        <f>-E6*Assumptions!B10</f>
        <v>-438464091.85379815</v>
      </c>
      <c r="F11" s="18">
        <f>-F6*Assumptions!B10</f>
        <v>-395094693.43985677</v>
      </c>
    </row>
    <row r="12" spans="1:6" x14ac:dyDescent="0.25">
      <c r="A12" t="s">
        <v>48</v>
      </c>
      <c r="B12" s="18">
        <f>-(B6-Assumptions!B29)*Assumptions!B11</f>
        <v>-113617600.85646664</v>
      </c>
      <c r="C12" s="18">
        <f>-(C6-B6)*Assumptions!B11</f>
        <v>-102379446.83216108</v>
      </c>
      <c r="D12" s="18">
        <f>-(D6-C6)*Assumptions!B11</f>
        <v>-92252882.07678884</v>
      </c>
      <c r="E12" s="18">
        <f>-(E6-D6)*Assumptions!B11</f>
        <v>-83127956.97583741</v>
      </c>
      <c r="F12" s="18">
        <f>-(F6-E6)*Assumptions!B11</f>
        <v>-74905597.26063366</v>
      </c>
    </row>
    <row r="13" spans="1:6" x14ac:dyDescent="0.25">
      <c r="A13" s="19" t="s">
        <v>49</v>
      </c>
      <c r="B13" s="20">
        <f>B9+B10+B11+B12</f>
        <v>2024675852.140274</v>
      </c>
      <c r="C13" s="20">
        <f>C9+C10+C11+C12</f>
        <v>1824410938.041363</v>
      </c>
      <c r="D13" s="20">
        <f>D9+D10+D11+D12</f>
        <v>1643954644.5553017</v>
      </c>
      <c r="E13" s="20">
        <f>E9+E10+E11+E12</f>
        <v>1481347659.6760435</v>
      </c>
      <c r="F13" s="20">
        <f>F9+F10+F11+F12</f>
        <v>1334824471.0372076</v>
      </c>
    </row>
    <row r="14" spans="1:6" x14ac:dyDescent="0.25">
      <c r="A14" t="s">
        <v>50</v>
      </c>
      <c r="B14" s="21">
        <f>1/(1+Assumptions!$B$26)^(1-0.5*Assumptions!$B$32)</f>
        <v>0.9501225181484847</v>
      </c>
      <c r="C14" s="21">
        <f>1/(1+Assumptions!$B$26)^(2-0.5*Assumptions!$B$32)</f>
        <v>0.857706760669347</v>
      </c>
      <c r="D14" s="21">
        <f>1/(1+Assumptions!$B$26)^(3-0.5*Assumptions!$B$32)</f>
        <v>0.7742800252029558</v>
      </c>
      <c r="E14" s="21">
        <f>1/(1+Assumptions!$B$26)^(4-0.5*Assumptions!$B$32)</f>
        <v>0.6989679747428337</v>
      </c>
      <c r="F14" s="21">
        <f>1/(1+Assumptions!$B$26)^(5-0.5*Assumptions!$B$32)</f>
        <v>0.6309813165954233</v>
      </c>
    </row>
    <row r="15" spans="1:6" x14ac:dyDescent="0.25">
      <c r="A15" s="19" t="s">
        <v>51</v>
      </c>
      <c r="B15" s="20">
        <f>B13*B14</f>
        <v>1923690119.0699463</v>
      </c>
      <c r="C15" s="20">
        <f>C13*C14</f>
        <v>1564809595.7971823</v>
      </c>
      <c r="D15" s="20">
        <f>D13*D14</f>
        <v>1272881243.6187952</v>
      </c>
      <c r="E15" s="20">
        <f>E13*E14</f>
        <v>1035414573.5738006</v>
      </c>
      <c r="F15" s="20">
        <f>F13*F14</f>
        <v>842249302.1588467</v>
      </c>
    </row>
    <row r="17" spans="1:2" x14ac:dyDescent="0.25">
      <c r="A17" s="22" t="s">
        <v>52</v>
      </c>
      <c r="B17" s="23">
        <f>SUM(B15:F15)</f>
        <v>6639044834.218572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1334824471.0372076</v>
      </c>
    </row>
    <row r="5" spans="1:2" x14ac:dyDescent="0.25">
      <c r="A5" t="s">
        <v>56</v>
      </c>
      <c r="B5" s="18">
        <f>IF(Assumptions!$B$33=0,B4,B4-Forecast!F11-Forecast!F10-Forecast!F12)</f>
        <v>1049136351.5355211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0.1908988118719718</v>
      </c>
    </row>
    <row r="7" spans="1:2" x14ac:dyDescent="0.25">
      <c r="A7" t="s">
        <v>58</v>
      </c>
      <c r="B7" s="18">
        <f>-MAX(Forecast!F9,0)*B6</f>
        <v>-200278882.9998263</v>
      </c>
    </row>
    <row r="8" spans="1:2" x14ac:dyDescent="0.25">
      <c r="A8" t="s">
        <v>59</v>
      </c>
      <c r="B8" s="18">
        <f>IF(OR(Assumptions!$B$33=0,Assumptions!B12&lt;=0),B5,MAX(B5+B7,0))</f>
        <v>848857468.5356948</v>
      </c>
    </row>
    <row r="9" spans="1:2" x14ac:dyDescent="0.25">
      <c r="A9" t="s">
        <v>60</v>
      </c>
      <c r="B9" s="18">
        <f>B8*(1+Assumptions!B12)/(Assumptions!B26-Assumptions!B12)</f>
        <v>10514866627.837994</v>
      </c>
    </row>
    <row r="10" spans="1:2" x14ac:dyDescent="0.25">
      <c r="A10" t="s">
        <v>61</v>
      </c>
      <c r="B10" s="18">
        <f>B9/(1+Assumptions!B26)^(5-0.5*Assumptions!B32)</f>
        <v>6634684388.658497</v>
      </c>
    </row>
    <row r="11" spans="1:2" x14ac:dyDescent="0.25">
      <c r="A11" t="s">
        <v>62</v>
      </c>
      <c r="B11" s="18">
        <f>Forecast!B17+B10</f>
        <v>13273729222.877068</v>
      </c>
    </row>
    <row r="12" spans="1:2" x14ac:dyDescent="0.25">
      <c r="A12" t="s">
        <v>63</v>
      </c>
      <c r="B12" s="18">
        <f>-Assumptions!B30</f>
        <v>2568000000</v>
      </c>
    </row>
    <row r="13" spans="1:2" x14ac:dyDescent="0.25">
      <c r="A13" t="s">
        <v>64</v>
      </c>
      <c r="B13" s="18">
        <f>B11+B12</f>
        <v>15841729222.877068</v>
      </c>
    </row>
    <row r="14" spans="1:2" x14ac:dyDescent="0.25">
      <c r="A14" s="19" t="s">
        <v>65</v>
      </c>
      <c r="B14" s="24">
        <f>B13/Assumptions!B31</f>
        <v>17.16144428867627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1970455407.3114462</v>
      </c>
    </row>
    <row r="18" spans="1:2" x14ac:dyDescent="0.25">
      <c r="A18" t="s">
        <v>60</v>
      </c>
      <c r="B18" s="18">
        <f>B17*Assumptions!B13</f>
        <v>32757114958.45111</v>
      </c>
    </row>
    <row r="19" spans="1:2" x14ac:dyDescent="0.25">
      <c r="A19" t="s">
        <v>61</v>
      </c>
      <c r="B19" s="18">
        <f>B18/(1+Assumptions!B26)^(5-0.5*Assumptions!B32)</f>
        <v>20669127524.351116</v>
      </c>
    </row>
    <row r="20" spans="1:2" x14ac:dyDescent="0.25">
      <c r="A20" t="s">
        <v>62</v>
      </c>
      <c r="B20" s="18">
        <f>Forecast!B17+B19</f>
        <v>27308172358.569687</v>
      </c>
    </row>
    <row r="21" spans="1:2" x14ac:dyDescent="0.25">
      <c r="A21" t="s">
        <v>63</v>
      </c>
      <c r="B21" s="18">
        <f>-Assumptions!B30</f>
        <v>2568000000</v>
      </c>
    </row>
    <row r="22" spans="1:2" x14ac:dyDescent="0.25">
      <c r="A22" t="s">
        <v>64</v>
      </c>
      <c r="B22" s="18">
        <f>B20+B21</f>
        <v>29876172358.569687</v>
      </c>
    </row>
    <row r="23" spans="1:2" x14ac:dyDescent="0.25">
      <c r="A23" s="19" t="s">
        <v>65</v>
      </c>
      <c r="B23" s="25">
        <f>B22/Assumptions!B31</f>
        <v>32.365044262343936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43.455</v>
      </c>
    </row>
    <row r="27" spans="1:3" x14ac:dyDescent="0.25">
      <c r="A27" t="s">
        <v>70</v>
      </c>
      <c r="B27" s="27">
        <v>0.8704</v>
      </c>
      <c r="C27" s="8" t="s">
        <v>71</v>
      </c>
    </row>
    <row r="28" spans="1:2" x14ac:dyDescent="0.25">
      <c r="A28" t="s">
        <v>72</v>
      </c>
      <c r="B28" s="28">
        <f>B14*B27</f>
        <v>14.937321108863825</v>
      </c>
    </row>
    <row r="29" spans="1:2" x14ac:dyDescent="0.25">
      <c r="A29" s="19" t="s">
        <v>73</v>
      </c>
      <c r="B29" s="12">
        <f>B28/B26-1</f>
        <v>-0.6562577123722512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0.087747</v>
      </c>
      <c r="B5" s="31">
        <v>19.872913116886224</v>
      </c>
      <c r="C5" s="31">
        <v>20.186079878033205</v>
      </c>
      <c r="D5" s="31">
        <v>20.544419683848403</v>
      </c>
      <c r="E5" s="31">
        <v>20.95966640223876</v>
      </c>
      <c r="F5" s="31">
        <v>21.4480030140113</v>
      </c>
    </row>
    <row r="6" spans="1:6" x14ac:dyDescent="0.25">
      <c r="A6" s="30">
        <v>0.097747</v>
      </c>
      <c r="B6" s="31">
        <v>18.22599624799327</v>
      </c>
      <c r="C6" s="31">
        <v>18.416147176369865</v>
      </c>
      <c r="D6" s="31">
        <v>18.628516270050554</v>
      </c>
      <c r="E6" s="31">
        <v>18.868022897857006</v>
      </c>
      <c r="F6" s="31">
        <v>19.14115442989276</v>
      </c>
    </row>
    <row r="7" spans="1:6" x14ac:dyDescent="0.25">
      <c r="A7" s="30">
        <v>0.107747</v>
      </c>
      <c r="B7" s="31">
        <v>16.923275510696573</v>
      </c>
      <c r="C7" s="31">
        <v>17.037164845612814</v>
      </c>
      <c r="D7" s="32">
        <v>17.16150885725217</v>
      </c>
      <c r="E7" s="31">
        <v>17.298324602875333</v>
      </c>
      <c r="F7" s="31">
        <v>17.45018368007061</v>
      </c>
    </row>
    <row r="8" spans="1:6" x14ac:dyDescent="0.25">
      <c r="A8" s="30">
        <v>0.117747</v>
      </c>
      <c r="B8" s="31">
        <v>15.864743606958427</v>
      </c>
      <c r="C8" s="31">
        <v>15.929704009816609</v>
      </c>
      <c r="D8" s="31">
        <v>15.998833340936002</v>
      </c>
      <c r="E8" s="31">
        <v>16.072844261990724</v>
      </c>
      <c r="F8" s="31">
        <v>16.152621685412996</v>
      </c>
    </row>
    <row r="9" spans="1:6" x14ac:dyDescent="0.25">
      <c r="A9" s="30">
        <v>0.127747</v>
      </c>
      <c r="B9" s="31">
        <v>14.985846318696671</v>
      </c>
      <c r="C9" s="31">
        <v>15.018641636139373</v>
      </c>
      <c r="D9" s="31">
        <v>15.052170166578929</v>
      </c>
      <c r="E9" s="31">
        <v>15.086544426971901</v>
      </c>
      <c r="F9" s="31">
        <v>15.121901197476154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11800000000</v>
      </c>
      <c r="C5" s="18">
        <v>13269000000</v>
      </c>
      <c r="D5" s="18">
        <v>17286000000</v>
      </c>
      <c r="E5" s="18">
        <v>16128000000</v>
      </c>
      <c r="F5" s="8" t="s">
        <v>84</v>
      </c>
    </row>
    <row r="6" spans="1:6" x14ac:dyDescent="0.25">
      <c r="A6" t="s">
        <v>44</v>
      </c>
      <c r="B6" s="18">
        <v>323000000</v>
      </c>
      <c r="C6" s="18">
        <v>1494000000</v>
      </c>
      <c r="D6" s="18">
        <v>4556000000</v>
      </c>
      <c r="E6" s="18">
        <v>4280000000</v>
      </c>
      <c r="F6" s="8" t="s">
        <v>85</v>
      </c>
    </row>
    <row r="7" spans="1:6" x14ac:dyDescent="0.25">
      <c r="A7" t="s">
        <v>86</v>
      </c>
      <c r="B7" s="18">
        <v>1854000000</v>
      </c>
      <c r="C7" s="18">
        <v>1760000000</v>
      </c>
      <c r="D7" s="18">
        <v>1561000000</v>
      </c>
      <c r="E7" s="18">
        <v>1216000000</v>
      </c>
      <c r="F7" s="8" t="s">
        <v>87</v>
      </c>
    </row>
    <row r="8" spans="1:6" x14ac:dyDescent="0.25">
      <c r="A8" t="s">
        <v>88</v>
      </c>
      <c r="B8" s="18">
        <v>0</v>
      </c>
      <c r="C8" s="18">
        <v>0</v>
      </c>
      <c r="D8" s="18">
        <v>0</v>
      </c>
      <c r="E8" s="18">
        <v>3636000000</v>
      </c>
      <c r="F8" s="8" t="s">
        <v>89</v>
      </c>
    </row>
    <row r="9" spans="1:6" x14ac:dyDescent="0.25">
      <c r="A9" t="s">
        <v>90</v>
      </c>
      <c r="B9" s="18">
        <v>143000000</v>
      </c>
      <c r="C9" s="18">
        <v>495000000</v>
      </c>
      <c r="D9" s="18">
        <v>-78000000</v>
      </c>
      <c r="E9" s="18">
        <v>130000000</v>
      </c>
      <c r="F9" s="8" t="s">
        <v>91</v>
      </c>
    </row>
    <row r="10" spans="1:6" x14ac:dyDescent="0.25">
      <c r="A10" t="s">
        <v>92</v>
      </c>
      <c r="B10" s="18">
        <v>2354000000</v>
      </c>
      <c r="C10" s="18">
        <v>3167000000</v>
      </c>
      <c r="D10" s="18">
        <v>3173000000</v>
      </c>
      <c r="E10" s="18">
        <v>2910000000</v>
      </c>
      <c r="F10" s="8" t="s">
        <v>93</v>
      </c>
    </row>
    <row r="11" spans="1:6" x14ac:dyDescent="0.25">
      <c r="A11" t="s">
        <v>94</v>
      </c>
      <c r="B11" s="18">
        <v>4922000000</v>
      </c>
      <c r="C11" s="18">
        <v>6184000000</v>
      </c>
      <c r="D11" s="18">
        <v>6083000000</v>
      </c>
      <c r="E11" s="18">
        <v>4518000000</v>
      </c>
      <c r="F11" s="8" t="s">
        <v>95</v>
      </c>
    </row>
    <row r="12" spans="1:6" x14ac:dyDescent="0.25">
      <c r="A12" t="s">
        <v>32</v>
      </c>
      <c r="B12" s="34">
        <v>923100000</v>
      </c>
      <c r="C12" s="34">
        <v>939300000</v>
      </c>
      <c r="D12" s="34">
        <v>944200000</v>
      </c>
      <c r="E12" s="34">
        <v>912270458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2026-09-19T00:07:11Z</dcterms:modified>
</cp:coreProperties>
</file>