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<sst xmlns="http://schemas.openxmlformats.org/spreadsheetml/2006/main" count="112" uniqueCount="100">
  <si>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Constellation Brands, Inc. (STZ)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</si>
  <si>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</si>
  <si>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</si>
  <si>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</si>
  <si>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</si>
  <si>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</si>
  <si>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</si>
  <si>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</si>
  <si>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</si>
  <si>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</si>
  <si>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</si>
  <si>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</si>
  <si>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</si>
  <si>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</si>
  <si>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</si>
  <si>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</si>
  <si>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</si>
  <si>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</si>
  <si>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</si>
  <si>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</si>
  <si>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</si>
  <si>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</si>
  <si>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</si>
  <si>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</si>
  <si>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</si>
  <si>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</si>
  <si>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</si>
  <si>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</si>
  <si>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</si>
  <si>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</si>
  <si>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2026-02-28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</si>
  <si>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</si>
  <si>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</si>
  <si>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</si>
  <si>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</si>
  <si>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</si>
  <si>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</si>
  <si>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</si>
  <si>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</si>
  <si>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</si>
  <si>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</si>
  <si>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</si>
  <si>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</si>
  <si>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</si>
  <si>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</si>
  <si>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</si>
  <si>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</si>
  <si>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</si>
  <si>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</si>
  <si>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</si>
  <si>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</si>
  <si>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</si>
  <si>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</si>
  <si>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</si>
  <si>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</si>
  <si>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</si>
  <si>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</si>
  <si>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</si>
  <si>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</si>
  <si>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</si>
  <si>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</si>
  <si>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</si>
  <si>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</si>
  <si>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</si>
  <si>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</si>
  <si>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</si>
  <si>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</si>
  <si>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</si>
  <si>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</si>
  <si>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</si>
  <si>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</si>
  <si>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</si>
  <si>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</si>
  <si>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</si>
  <si>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</si>
  <si>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</si>
  <si>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</si>
  <si>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</si>
  <si>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</si>
  <si>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2026-02-28</t>
  </si>
  <si>
    <t>2025-02-28</t>
  </si>
  <si>
    <t>2024-02-29</t>
  </si>
  <si>
    <t>2023-02-28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</si>
  <si>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</si>
  <si>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</si>
  <si>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</si>
  <si>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</si>
  <si>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</si>
  <si>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</si>
  <si>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</si>
  <si>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</si>
  <si>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</si>
  <si>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</si>
  <si>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</si>
  <si>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</si>
  <si>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</si>
  <si>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</si>
  <si>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</si>
  <si>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11.3% of revenue against depreciation of 4.3%.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</si>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</sst>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-0.011183285451378588</v>
      </c>
    </row>
    <row r="7" spans="1:2" x14ac:dyDescent="0.25">
      <c r="A7" t="s">
        <v>5</v>
      </c>
      <c r="B7" s="6">
        <v>0.31577706728798155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0.043257537673925414</v>
      </c>
    </row>
    <row r="10" spans="1:2" x14ac:dyDescent="0.25">
      <c r="A10" t="s">
        <v>8</v>
      </c>
      <c r="B10" s="6">
        <v>0.11290103647387312</v>
      </c>
    </row>
    <row r="11" spans="1:2" x14ac:dyDescent="0.25">
      <c r="A11" t="s">
        <v>9</v>
      </c>
      <c r="B11" s="6">
        <v>0.5435398946942082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9.574256176488513</v>
      </c>
    </row>
    <row r="14" spans="1:3" x14ac:dyDescent="0.25">
      <c r="A14" t="s">
        <v>12</v>
      </c>
      <c r="B14" s="6">
        <v>0.11881667773396506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0.598</v>
      </c>
      <c r="C19" s="8" t="s">
        <v>19</v>
      </c>
    </row>
    <row r="20" spans="1:2" x14ac:dyDescent="0.25">
      <c r="A20" t="s">
        <v>20</v>
      </c>
      <c r="B20" s="10">
        <f>B17+B19*B18</f>
        <v>0.08287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20320593920</v>
      </c>
    </row>
    <row r="23" spans="1:2" x14ac:dyDescent="0.25">
      <c r="A23" t="s">
        <v>24</v>
      </c>
      <c r="B23" s="11">
        <v>11202600000</v>
      </c>
    </row>
    <row r="24" spans="1:2" x14ac:dyDescent="0.25">
      <c r="A24" t="s">
        <v>25</v>
      </c>
      <c r="B24" s="10">
        <f>B22/(B22+B23)</f>
        <v>0.6446235737270115</v>
      </c>
    </row>
    <row r="25" spans="1:2" x14ac:dyDescent="0.25">
      <c r="A25" t="s">
        <v>26</v>
      </c>
      <c r="B25" s="10">
        <f>1-B24</f>
        <v>0.3553764262729885</v>
      </c>
    </row>
    <row r="26" spans="1:2" x14ac:dyDescent="0.25">
      <c r="A26" t="s">
        <v>27</v>
      </c>
      <c r="B26" s="12">
        <f>B24*B20+B25*B21*(1-B8)</f>
        <v>0.06745170944500538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9139000000</v>
      </c>
      <c r="C29" s="8" t="s">
        <v>30</v>
      </c>
    </row>
    <row r="30" spans="1:2" x14ac:dyDescent="0.25">
      <c r="A30" t="s">
        <v>31</v>
      </c>
      <c r="B30" s="11">
        <v>11100200000</v>
      </c>
    </row>
    <row r="31" spans="1:2" x14ac:dyDescent="0.25">
      <c r="A31" t="s">
        <v>32</v>
      </c>
      <c r="B31" s="13">
        <v>175568000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-0.011183285451378588</v>
      </c>
      <c r="C5" s="10">
        <f>Assumptions!B6</f>
        <v>-0.011183285451378588</v>
      </c>
      <c r="D5" s="10">
        <f>Assumptions!B6</f>
        <v>-0.011183285451378588</v>
      </c>
      <c r="E5" s="10">
        <f>Assumptions!B6</f>
        <v>-0.011183285451378588</v>
      </c>
      <c r="F5" s="10">
        <f>Assumptions!B6</f>
        <v>-0.011183285451378588</v>
      </c>
    </row>
    <row r="6" spans="1:6" x14ac:dyDescent="0.25">
      <c r="A6" t="s">
        <v>43</v>
      </c>
      <c r="B6" s="18">
        <f>Assumptions!B29*(1+B5)</f>
        <v>9036795954.259851</v>
      </c>
      <c r="C6" s="18">
        <f>B6*(1+C5)</f>
        <v>8935734885.5375</v>
      </c>
      <c r="D6" s="18">
        <f>C6*(1+D5)</f>
        <v>8835804011.594692</v>
      </c>
      <c r="E6" s="18">
        <f>D6*(1+E5)</f>
        <v>8736990693.140593</v>
      </c>
      <c r="F6" s="18">
        <f>E6*(1+F5)</f>
        <v>8639282432.233164</v>
      </c>
    </row>
    <row r="7" spans="1:6" x14ac:dyDescent="0.25">
      <c r="A7" t="s">
        <v>5</v>
      </c>
      <c r="B7" s="10">
        <f>Assumptions!B7</f>
        <v>0.31577706728798155</v>
      </c>
      <c r="C7" s="10">
        <f>Assumptions!B7</f>
        <v>0.31577706728798155</v>
      </c>
      <c r="D7" s="10">
        <f>Assumptions!B7</f>
        <v>0.31577706728798155</v>
      </c>
      <c r="E7" s="10">
        <f>Assumptions!B7</f>
        <v>0.31577706728798155</v>
      </c>
      <c r="F7" s="10">
        <f>Assumptions!B7</f>
        <v>0.31577706728798155</v>
      </c>
    </row>
    <row r="8" spans="1:6" x14ac:dyDescent="0.25">
      <c r="A8" t="s">
        <v>44</v>
      </c>
      <c r="B8" s="18">
        <f>B6*B7</f>
        <v>2853612924.1160727</v>
      </c>
      <c r="C8" s="18">
        <f>C6*C7</f>
        <v>2821700156.2179394</v>
      </c>
      <c r="D8" s="18">
        <f>D6*D7</f>
        <v>2790144277.9127545</v>
      </c>
      <c r="E8" s="18">
        <f>E6*E7</f>
        <v>2758941298.0023255</v>
      </c>
      <c r="F8" s="18">
        <f>F6*F7</f>
        <v>2728087269.9231687</v>
      </c>
    </row>
    <row r="9" spans="1:6" x14ac:dyDescent="0.25">
      <c r="A9" t="s">
        <v>45</v>
      </c>
      <c r="B9" s="18">
        <f>B8*(1-Assumptions!B8)</f>
        <v>2254354210.0516977</v>
      </c>
      <c r="C9" s="18">
        <f>C8*(1-Assumptions!B8)</f>
        <v>2229143123.4121723</v>
      </c>
      <c r="D9" s="18">
        <f>D8*(1-Assumptions!B8)</f>
        <v>2204213979.5510764</v>
      </c>
      <c r="E9" s="18">
        <f>E8*(1-Assumptions!B8)</f>
        <v>2179563625.4218373</v>
      </c>
      <c r="F9" s="18">
        <f>F8*(1-Assumptions!B8)</f>
        <v>2155188943.239303</v>
      </c>
    </row>
    <row r="10" spans="1:6" x14ac:dyDescent="0.25">
      <c r="A10" t="s">
        <v>46</v>
      </c>
      <c r="B10" s="18">
        <f>B6*Assumptions!B9</f>
        <v>390909541.4429723</v>
      </c>
      <c r="C10" s="18">
        <f>C6*Assumptions!B9</f>
        <v>386537888.455348</v>
      </c>
      <c r="D10" s="18">
        <f>D6*Assumptions!B9</f>
        <v>382215124.91097873</v>
      </c>
      <c r="E10" s="18">
        <f>E6*Assumptions!B9</f>
        <v>377940704.0652649</v>
      </c>
      <c r="F10" s="18">
        <f>F6*Assumptions!B9</f>
        <v>373714085.2880081</v>
      </c>
    </row>
    <row r="11" spans="1:6" x14ac:dyDescent="0.25">
      <c r="A11" t="s">
        <v>47</v>
      </c>
      <c r="B11" s="18">
        <f>-B6*Assumptions!B10</f>
        <v>-1020263629.6388406</v>
      </c>
      <c r="C11" s="18">
        <f>-C6*Assumptions!B10</f>
        <v>-1008853730.2329297</v>
      </c>
      <c r="D11" s="18">
        <f>-D6*Assumptions!B10</f>
        <v>-997571430.9890468</v>
      </c>
      <c r="E11" s="18">
        <f>-E6*Assumptions!B10</f>
        <v>-986415304.918156</v>
      </c>
      <c r="F11" s="18">
        <f>-F6*Assumptions!B10</f>
        <v>-975383940.9896477</v>
      </c>
    </row>
    <row r="12" spans="1:6" x14ac:dyDescent="0.25">
      <c r="A12" t="s">
        <v>48</v>
      </c>
      <c r="B12" s="18">
        <f>-(B6-Assumptions!B29)*Assumptions!B11</f>
        <v>55551976.258922376</v>
      </c>
      <c r="C12" s="18">
        <f>-(C6-B6)*Assumptions!B11</f>
        <v>54930722.65103084</v>
      </c>
      <c r="D12" s="18">
        <f>-(D6-C6)*Assumptions!B11</f>
        <v>54316416.699574135</v>
      </c>
      <c r="E12" s="18">
        <f>-(E6-D6)*Assumptions!B11</f>
        <v>53708980.706926584</v>
      </c>
      <c r="F12" s="18">
        <f>-(F6-E6)*Assumptions!B11</f>
        <v>53108337.84437803</v>
      </c>
    </row>
    <row r="13" spans="1:6" x14ac:dyDescent="0.25">
      <c r="A13" s="19" t="s">
        <v>49</v>
      </c>
      <c r="B13" s="20">
        <f>B9+B10+B11+B12</f>
        <v>1680552098.1147516</v>
      </c>
      <c r="C13" s="20">
        <f>C9+C10+C11+C12</f>
        <v>1661758004.2856214</v>
      </c>
      <c r="D13" s="20">
        <f>D9+D10+D11+D12</f>
        <v>1643174090.1725826</v>
      </c>
      <c r="E13" s="20">
        <f>E9+E10+E11+E12</f>
        <v>1624798005.2758725</v>
      </c>
      <c r="F13" s="20">
        <f>F9+F10+F11+F12</f>
        <v>1606627425.3820415</v>
      </c>
    </row>
    <row r="14" spans="1:6" x14ac:dyDescent="0.25">
      <c r="A14" t="s">
        <v>50</v>
      </c>
      <c r="B14" s="21">
        <f>1/(1+Assumptions!$B$26)^(1-0.5*Assumptions!$B$32)</f>
        <v>0.9678897294791563</v>
      </c>
      <c r="C14" s="21">
        <f>1/(1+Assumptions!$B$26)^(2-0.5*Assumptions!$B$32)</f>
        <v>0.906729288936533</v>
      </c>
      <c r="D14" s="21">
        <f>1/(1+Assumptions!$B$26)^(3-0.5*Assumptions!$B$32)</f>
        <v>0.849433544312711</v>
      </c>
      <c r="E14" s="21">
        <f>1/(1+Assumptions!$B$26)^(4-0.5*Assumptions!$B$32)</f>
        <v>0.7957582875148073</v>
      </c>
      <c r="F14" s="21">
        <f>1/(1+Assumptions!$B$26)^(5-0.5*Assumptions!$B$32)</f>
        <v>0.7454747418302807</v>
      </c>
    </row>
    <row r="15" spans="1:6" x14ac:dyDescent="0.25">
      <c r="A15" s="19" t="s">
        <v>51</v>
      </c>
      <c r="B15" s="20">
        <f>B13*B14</f>
        <v>1626589115.6199155</v>
      </c>
      <c r="C15" s="20">
        <f>C13*C14</f>
        <v>1506764653.6104937</v>
      </c>
      <c r="D15" s="20">
        <f>D13*D14</f>
        <v>1395767191.3381112</v>
      </c>
      <c r="E15" s="20">
        <f>E13*E14</f>
        <v>1292946478.2358031</v>
      </c>
      <c r="F15" s="20">
        <f>F13*F14</f>
        <v>1197700165.154126</v>
      </c>
    </row>
    <row r="17" spans="1:2" x14ac:dyDescent="0.25">
      <c r="A17" s="22" t="s">
        <v>52</v>
      </c>
      <c r="B17" s="23">
        <f>SUM(B15:F15)</f>
        <v>7019767603.958449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1606627425.3820415</v>
      </c>
    </row>
    <row r="5" spans="1:2" x14ac:dyDescent="0.25">
      <c r="A5" t="s">
        <v>56</v>
      </c>
      <c r="B5" s="18">
        <f>IF(Assumptions!$B$33=0,B4,B4-Forecast!F11-Forecast!F10-Forecast!F12)</f>
        <v>2155188943.239303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0.21040817229358935</v>
      </c>
    </row>
    <row r="7" spans="1:2" x14ac:dyDescent="0.25">
      <c r="A7" t="s">
        <v>58</v>
      </c>
      <c r="B7" s="18">
        <f>-MAX(Forecast!F9,0)*B6</f>
        <v>-453469366.49433404</v>
      </c>
    </row>
    <row r="8" spans="1:2" x14ac:dyDescent="0.25">
      <c r="A8" t="s">
        <v>59</v>
      </c>
      <c r="B8" s="18">
        <f>IF(OR(Assumptions!$B$33=0,Assumptions!B12&lt;=0),B5,MAX(B5+B7,0))</f>
        <v>1701719576.7449691</v>
      </c>
    </row>
    <row r="9" spans="1:2" x14ac:dyDescent="0.25">
      <c r="A9" t="s">
        <v>60</v>
      </c>
      <c r="B9" s="18">
        <f>B8*(1+Assumptions!B12)/(Assumptions!B26-Assumptions!B12)</f>
        <v>41088158497.43863</v>
      </c>
    </row>
    <row r="10" spans="1:2" x14ac:dyDescent="0.25">
      <c r="A10" t="s">
        <v>61</v>
      </c>
      <c r="B10" s="18">
        <f>B9/(1+Assumptions!B26)^(5-0.5*Assumptions!B32)</f>
        <v>30630184348.159718</v>
      </c>
    </row>
    <row r="11" spans="1:2" x14ac:dyDescent="0.25">
      <c r="A11" t="s">
        <v>62</v>
      </c>
      <c r="B11" s="18">
        <f>Forecast!B17+B10</f>
        <v>37649951952.118164</v>
      </c>
    </row>
    <row r="12" spans="1:2" x14ac:dyDescent="0.25">
      <c r="A12" t="s">
        <v>63</v>
      </c>
      <c r="B12" s="18">
        <f>-Assumptions!B30</f>
        <v>-11100200000</v>
      </c>
    </row>
    <row r="13" spans="1:2" x14ac:dyDescent="0.25">
      <c r="A13" t="s">
        <v>64</v>
      </c>
      <c r="B13" s="18">
        <f>B11+B12</f>
        <v>26549751952.118164</v>
      </c>
    </row>
    <row r="14" spans="1:2" x14ac:dyDescent="0.25">
      <c r="A14" s="19" t="s">
        <v>65</v>
      </c>
      <c r="B14" s="24">
        <f>B13/Assumptions!B31</f>
        <v>151.22204474686825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3101801355.211177</v>
      </c>
    </row>
    <row r="18" spans="1:2" x14ac:dyDescent="0.25">
      <c r="A18" t="s">
        <v>60</v>
      </c>
      <c r="B18" s="18">
        <f>B17*Assumptions!B13</f>
        <v>29697440783.371048</v>
      </c>
    </row>
    <row r="19" spans="1:2" x14ac:dyDescent="0.25">
      <c r="A19" t="s">
        <v>61</v>
      </c>
      <c r="B19" s="18">
        <f>B18/(1+Assumptions!B26)^(5-0.5*Assumptions!B32)</f>
        <v>22138692001.003582</v>
      </c>
    </row>
    <row r="20" spans="1:2" x14ac:dyDescent="0.25">
      <c r="A20" t="s">
        <v>62</v>
      </c>
      <c r="B20" s="18">
        <f>Forecast!B17+B19</f>
        <v>29158459604.962032</v>
      </c>
    </row>
    <row r="21" spans="1:2" x14ac:dyDescent="0.25">
      <c r="A21" t="s">
        <v>63</v>
      </c>
      <c r="B21" s="18">
        <f>-Assumptions!B30</f>
        <v>-11100200000</v>
      </c>
    </row>
    <row r="22" spans="1:2" x14ac:dyDescent="0.25">
      <c r="A22" t="s">
        <v>64</v>
      </c>
      <c r="B22" s="18">
        <f>B20+B21</f>
        <v>18058259604.962032</v>
      </c>
    </row>
    <row r="23" spans="1:2" x14ac:dyDescent="0.25">
      <c r="A23" s="19" t="s">
        <v>65</v>
      </c>
      <c r="B23" s="25">
        <f>B22/Assumptions!B31</f>
        <v>102.85621300557068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118.97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151.22204474686825</v>
      </c>
    </row>
    <row r="29" spans="1:2" x14ac:dyDescent="0.25">
      <c r="A29" s="19" t="s">
        <v>73</v>
      </c>
      <c r="B29" s="12">
        <f>B28/B26-1</f>
        <v>0.2710939291154766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0.047452</v>
      </c>
      <c r="B5" s="31">
        <v>250.8905807804675</v>
      </c>
      <c r="C5" s="31">
        <v>286.49273206643244</v>
      </c>
      <c r="D5" s="31">
        <v>337.765134238622</v>
      </c>
      <c r="E5" s="31">
        <v>418.1763733211806</v>
      </c>
      <c r="F5" s="31">
        <v>562.8278429581447</v>
      </c>
    </row>
    <row r="6" spans="1:6" x14ac:dyDescent="0.25">
      <c r="A6" s="30">
        <v>0.057452</v>
      </c>
      <c r="B6" s="31">
        <v>177.10113134528794</v>
      </c>
      <c r="C6" s="31">
        <v>193.8999285288163</v>
      </c>
      <c r="D6" s="31">
        <v>215.75143240003143</v>
      </c>
      <c r="E6" s="31">
        <v>245.41648371061996</v>
      </c>
      <c r="F6" s="31">
        <v>288.1152504451982</v>
      </c>
    </row>
    <row r="7" spans="1:6" x14ac:dyDescent="0.25">
      <c r="A7" s="30">
        <v>0.067452</v>
      </c>
      <c r="B7" s="31">
        <v>131.48565131843208</v>
      </c>
      <c r="C7" s="31">
        <v>140.35397563268484</v>
      </c>
      <c r="D7" s="32">
        <v>151.220611422795</v>
      </c>
      <c r="E7" s="31">
        <v>164.88590772587307</v>
      </c>
      <c r="F7" s="31">
        <v>182.64346455715753</v>
      </c>
    </row>
    <row r="8" spans="1:6" x14ac:dyDescent="0.25">
      <c r="A8" s="30">
        <v>0.077452</v>
      </c>
      <c r="B8" s="31">
        <v>100.50805825109053</v>
      </c>
      <c r="C8" s="31">
        <v>105.464212682785</v>
      </c>
      <c r="D8" s="31">
        <v>111.2948592679586</v>
      </c>
      <c r="E8" s="31">
        <v>118.27643276810053</v>
      </c>
      <c r="F8" s="31">
        <v>126.81560197913389</v>
      </c>
    </row>
    <row r="9" spans="1:6" x14ac:dyDescent="0.25">
      <c r="A9" s="30">
        <v>0.087452</v>
      </c>
      <c r="B9" s="31">
        <v>78.10553494344313</v>
      </c>
      <c r="C9" s="31">
        <v>80.93201918543079</v>
      </c>
      <c r="D9" s="31">
        <v>84.15436789313745</v>
      </c>
      <c r="E9" s="31">
        <v>87.87593633680235</v>
      </c>
      <c r="F9" s="31">
        <v>92.23948925445984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9139000000</v>
      </c>
      <c r="C5" s="18">
        <v>10208700000</v>
      </c>
      <c r="D5" s="18">
        <v>9961800000</v>
      </c>
      <c r="E5" s="18">
        <v>9452600000</v>
      </c>
      <c r="F5" s="8" t="s">
        <v>84</v>
      </c>
    </row>
    <row r="6" spans="1:6" x14ac:dyDescent="0.25">
      <c r="A6" t="s">
        <v>44</v>
      </c>
      <c r="B6" s="18">
        <v>2863100000</v>
      </c>
      <c r="C6" s="18">
        <v>3364600000</v>
      </c>
      <c r="D6" s="18">
        <v>3184800000</v>
      </c>
      <c r="E6" s="18">
        <v>2840900000</v>
      </c>
      <c r="F6" s="8" t="s">
        <v>85</v>
      </c>
    </row>
    <row r="7" spans="1:6" x14ac:dyDescent="0.25">
      <c r="A7" t="s">
        <v>86</v>
      </c>
      <c r="B7" s="18">
        <v>418700000</v>
      </c>
      <c r="C7" s="18">
        <v>445700000</v>
      </c>
      <c r="D7" s="18">
        <v>427900000</v>
      </c>
      <c r="E7" s="18">
        <v>383800000</v>
      </c>
      <c r="F7" s="8" t="s">
        <v>87</v>
      </c>
    </row>
    <row r="8" spans="1:6" x14ac:dyDescent="0.25">
      <c r="A8" t="s">
        <v>88</v>
      </c>
      <c r="B8" s="18">
        <v>875000000</v>
      </c>
      <c r="C8" s="18">
        <v>1214100000</v>
      </c>
      <c r="D8" s="18">
        <v>1269100000</v>
      </c>
      <c r="E8" s="18">
        <v>1035400000</v>
      </c>
      <c r="F8" s="8" t="s">
        <v>89</v>
      </c>
    </row>
    <row r="9" spans="1:6" x14ac:dyDescent="0.25">
      <c r="A9" t="s">
        <v>90</v>
      </c>
      <c r="B9" s="18">
        <v>185200000</v>
      </c>
      <c r="C9" s="18">
        <v>134200000</v>
      </c>
      <c r="D9" s="18">
        <v>287800000</v>
      </c>
      <c r="E9" s="18">
        <v>274500000</v>
      </c>
      <c r="F9" s="8" t="s">
        <v>91</v>
      </c>
    </row>
    <row r="10" spans="1:6" x14ac:dyDescent="0.25">
      <c r="A10" t="s">
        <v>92</v>
      </c>
      <c r="B10" s="18">
        <v>11202600000</v>
      </c>
      <c r="C10" s="18">
        <v>12113500000</v>
      </c>
      <c r="D10" s="18">
        <v>12557600000</v>
      </c>
      <c r="E10" s="18">
        <v>12960100000</v>
      </c>
      <c r="F10" s="8" t="s">
        <v>93</v>
      </c>
    </row>
    <row r="11" spans="1:6" x14ac:dyDescent="0.25">
      <c r="A11" t="s">
        <v>94</v>
      </c>
      <c r="B11" s="18">
        <v>102400000</v>
      </c>
      <c r="C11" s="18">
        <v>68100000</v>
      </c>
      <c r="D11" s="18">
        <v>152400000</v>
      </c>
      <c r="E11" s="18">
        <v>133500000</v>
      </c>
      <c r="F11" s="8" t="s">
        <v>95</v>
      </c>
    </row>
    <row r="12" spans="1:6" x14ac:dyDescent="0.25">
      <c r="A12" t="s">
        <v>32</v>
      </c>
      <c r="B12" s="34">
        <v>175568000</v>
      </c>
      <c r="C12" s="34">
        <v>181476000</v>
      </c>
      <c r="D12" s="34">
        <v>183959000</v>
      </c>
      <c r="E12" s="34">
        <v>192543000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2026-09-19T00:06:30Z</dcterms:modified>
</cp:coreProperties>
</file>