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<sst xmlns="http://schemas.openxmlformats.org/spreadsheetml/2006/main" count="115" uniqueCount="101">
  <si>
    <t>Suncorp Group Limited (SUN.AX)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</si>
  <si>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</si>
  <si>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</si>
  <si>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</si>
  <si>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</si>
  <si>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</si>
  <si>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</si>
  <si>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</si>
  <si>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</si>
  <si>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</si>
  <si>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</si>
  <si>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</si>
  <si>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</si>
  <si>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</si>
  <si>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</si>
  <si>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</si>
  <si>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</si>
  <si>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</si>
  <si>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</si>
  <si>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</si>
  <si>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</si>
  <si>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</si>
  <si>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</si>
  <si>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</si>
  <si>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</si>
  <si>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</si>
  <si>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</si>
  <si>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</si>
  <si>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</si>
  <si>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</si>
  <si>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</si>
  <si>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</si>
  <si>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</si>
  <si>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</si>
  <si>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</si>
  <si>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</si>
  <si>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</si>
  <si>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</si>
  <si>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</si>
  <si>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</si>
  <si>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</si>
  <si>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</si>
  <si>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</si>
  <si>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</si>
  <si>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</si>
  <si>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</si>
  <si>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</si>
  <si>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</si>
  <si>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</si>
  <si>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</si>
  <si>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</si>
  <si>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</si>
  <si>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</si>
  <si>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</si>
  <si>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</si>
  <si>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</si>
  <si>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</si>
  <si>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</si>
  <si>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</si>
  <si>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</si>
  <si>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</si>
  <si>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</si>
  <si>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</si>
  <si>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</si>
  <si>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</si>
  <si>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</si>
  <si>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</si>
  <si>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</si>
  <si>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</si>
  <si>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</si>
  <si>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</si>
  <si>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</si>
  <si>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</si>
  <si>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</si>
  <si>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</si>
  <si>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</si>
  <si>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</si>
  <si>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</si>
  <si>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</si>
  <si>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</si>
  <si>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</si>
  <si>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</si>
  <si>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</si>
  <si>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</si>
  <si>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</si>
  <si>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</si>
  <si>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</si>
  <si>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</si>
  <si>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</si>
  <si>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</si>
  <si>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</si>
  <si>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</si>
  <si>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</si>
  <si>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</si>
  <si>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</si>
  <si>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</si>
  <si>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</si>
  <si>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</si>
  <si>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1.30%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</si>
  <si>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0.7x sits outside a defensible 3-20x band, so the exit multiple is capped at 3.0x.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</si>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</sst>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0.014332837451322966</v>
      </c>
    </row>
    <row r="7" spans="1:2" x14ac:dyDescent="0.25">
      <c r="A7" t="s">
        <v>5</v>
      </c>
      <c r="B7" s="6">
        <v>0.11555456618616823</v>
      </c>
    </row>
    <row r="8" spans="1:2" x14ac:dyDescent="0.25">
      <c r="A8" t="s">
        <v>6</v>
      </c>
      <c r="B8" s="6">
        <v>0.2944660284839551</v>
      </c>
    </row>
    <row r="9" spans="1:2" x14ac:dyDescent="0.25">
      <c r="A9" t="s">
        <v>7</v>
      </c>
      <c r="B9" s="6">
        <v>0.012988253737171369</v>
      </c>
    </row>
    <row r="10" spans="1:2" x14ac:dyDescent="0.25">
      <c r="A10" t="s">
        <v>8</v>
      </c>
      <c r="B10" s="6">
        <v>0.012988253737171369</v>
      </c>
    </row>
    <row r="11" spans="1:2" x14ac:dyDescent="0.25">
      <c r="A11" t="s">
        <v>9</v>
      </c>
      <c r="B11" s="6">
        <v>0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0.08066549098651567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0.46399999999999997</v>
      </c>
      <c r="C19" s="8" t="s">
        <v>19</v>
      </c>
    </row>
    <row r="20" spans="1:2" x14ac:dyDescent="0.25">
      <c r="A20" t="s">
        <v>20</v>
      </c>
      <c r="B20" s="10">
        <f>B17+B19*B18</f>
        <v>0.08132</v>
      </c>
    </row>
    <row r="21" spans="1:3" x14ac:dyDescent="0.25">
      <c r="A21" t="s">
        <v>21</v>
      </c>
      <c r="B21" s="6">
        <v>0.10719105455947561</v>
      </c>
      <c r="C21" s="8" t="s">
        <v>22</v>
      </c>
    </row>
    <row r="22" spans="1:2" x14ac:dyDescent="0.25">
      <c r="A22" t="s">
        <v>23</v>
      </c>
      <c r="B22" s="11">
        <v>20469592064</v>
      </c>
    </row>
    <row r="23" spans="1:2" x14ac:dyDescent="0.25">
      <c r="A23" t="s">
        <v>24</v>
      </c>
      <c r="B23" s="11">
        <v>2659000000</v>
      </c>
    </row>
    <row r="24" spans="1:2" x14ac:dyDescent="0.25">
      <c r="A24" t="s">
        <v>25</v>
      </c>
      <c r="B24" s="10">
        <f>B22/(B22+B23)</f>
        <v>0.885034074160581</v>
      </c>
    </row>
    <row r="25" spans="1:2" x14ac:dyDescent="0.25">
      <c r="A25" t="s">
        <v>26</v>
      </c>
      <c r="B25" s="10">
        <f>1-B24</f>
        <v>0.114965925839419</v>
      </c>
    </row>
    <row r="26" spans="1:2" x14ac:dyDescent="0.25">
      <c r="A26" t="s">
        <v>27</v>
      </c>
      <c r="B26" s="12">
        <f>B24*B20+B25*B21*(1-B8)</f>
        <v>0.08066549098651567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15289000000</v>
      </c>
      <c r="C29" s="8" t="s">
        <v>30</v>
      </c>
    </row>
    <row r="30" spans="1:2" x14ac:dyDescent="0.25">
      <c r="A30" t="s">
        <v>31</v>
      </c>
      <c r="B30" s="11">
        <v>-19340000000</v>
      </c>
    </row>
    <row r="31" spans="1:2" x14ac:dyDescent="0.25">
      <c r="A31" t="s">
        <v>32</v>
      </c>
      <c r="B31" s="13">
        <v>1080825089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0.014332837451322966</v>
      </c>
      <c r="C5" s="10">
        <f>Assumptions!B6</f>
        <v>0.014332837451322966</v>
      </c>
      <c r="D5" s="10">
        <f>Assumptions!B6</f>
        <v>0.014332837451322966</v>
      </c>
      <c r="E5" s="10">
        <f>Assumptions!B6</f>
        <v>0.014332837451322966</v>
      </c>
      <c r="F5" s="10">
        <f>Assumptions!B6</f>
        <v>0.014332837451322966</v>
      </c>
    </row>
    <row r="6" spans="1:6" x14ac:dyDescent="0.25">
      <c r="A6" t="s">
        <v>43</v>
      </c>
      <c r="B6" s="18">
        <f>Assumptions!B29*(1+B5)</f>
        <v>15508134751.793278</v>
      </c>
      <c r="C6" s="18">
        <f>B6*(1+C5)</f>
        <v>15730410326.363943</v>
      </c>
      <c r="D6" s="18">
        <f>C6*(1+D5)</f>
        <v>15955871740.61433</v>
      </c>
      <c r="E6" s="18">
        <f>D6*(1+E5)</f>
        <v>16184564656.666714</v>
      </c>
      <c r="F6" s="18">
        <f>E6*(1+F5)</f>
        <v>16416535391.111145</v>
      </c>
    </row>
    <row r="7" spans="1:6" x14ac:dyDescent="0.25">
      <c r="A7" t="s">
        <v>5</v>
      </c>
      <c r="B7" s="10">
        <f>Assumptions!B7</f>
        <v>0.11555456618616823</v>
      </c>
      <c r="C7" s="10">
        <f>Assumptions!B7</f>
        <v>0.11555456618616823</v>
      </c>
      <c r="D7" s="10">
        <f>Assumptions!B7</f>
        <v>0.11555456618616823</v>
      </c>
      <c r="E7" s="10">
        <f>Assumptions!B7</f>
        <v>0.11555456618616823</v>
      </c>
      <c r="F7" s="10">
        <f>Assumptions!B7</f>
        <v>0.11555456618616823</v>
      </c>
    </row>
    <row r="8" spans="1:6" x14ac:dyDescent="0.25">
      <c r="A8" t="s">
        <v>44</v>
      </c>
      <c r="B8" s="18">
        <f>B6*B7</f>
        <v>1792035783.600112</v>
      </c>
      <c r="C8" s="18">
        <f>C6*C7</f>
        <v>1817720741.1934066</v>
      </c>
      <c r="D8" s="18">
        <f>D6*D7</f>
        <v>1843773837.10883</v>
      </c>
      <c r="E8" s="18">
        <f>E6*E7</f>
        <v>1870200347.813113</v>
      </c>
      <c r="F8" s="18">
        <f>F6*F7</f>
        <v>1897005625.399726</v>
      </c>
    </row>
    <row r="9" spans="1:6" x14ac:dyDescent="0.25">
      <c r="A9" t="s">
        <v>45</v>
      </c>
      <c r="B9" s="18">
        <f>B8*(1-Assumptions!B8)</f>
        <v>1264342123.5022547</v>
      </c>
      <c r="C9" s="18">
        <f>C8*(1-Assumptions!B8)</f>
        <v>1282463733.641273</v>
      </c>
      <c r="D9" s="18">
        <f>D8*(1-Assumptions!B8)</f>
        <v>1300845077.87277</v>
      </c>
      <c r="E9" s="18">
        <f>E8*(1-Assumptions!B8)</f>
        <v>1319489878.923274</v>
      </c>
      <c r="F9" s="18">
        <f>F8*(1-Assumptions!B8)</f>
        <v>1338401912.876547</v>
      </c>
    </row>
    <row r="10" spans="1:6" x14ac:dyDescent="0.25">
      <c r="A10" t="s">
        <v>46</v>
      </c>
      <c r="B10" s="18">
        <f>B6*Assumptions!B9</f>
        <v>201423589.14653623</v>
      </c>
      <c r="C10" s="18">
        <f>C6*Assumptions!B9</f>
        <v>204310560.70863557</v>
      </c>
      <c r="D10" s="18">
        <f>D6*Assumptions!B9</f>
        <v>207238910.7648611</v>
      </c>
      <c r="E10" s="18">
        <f>E6*Assumptions!B9</f>
        <v>210209232.3864431</v>
      </c>
      <c r="F10" s="18">
        <f>F6*Assumptions!B9</f>
        <v>213222127.14500538</v>
      </c>
    </row>
    <row r="11" spans="1:6" x14ac:dyDescent="0.25">
      <c r="A11" t="s">
        <v>47</v>
      </c>
      <c r="B11" s="18">
        <f>-B6*Assumptions!B10</f>
        <v>-201423589.14653623</v>
      </c>
      <c r="C11" s="18">
        <f>-C6*Assumptions!B10</f>
        <v>-204310560.70863557</v>
      </c>
      <c r="D11" s="18">
        <f>-D6*Assumptions!B10</f>
        <v>-207238910.7648611</v>
      </c>
      <c r="E11" s="18">
        <f>-E6*Assumptions!B10</f>
        <v>-210209232.3864431</v>
      </c>
      <c r="F11" s="18">
        <f>-F6*Assumptions!B10</f>
        <v>-213222127.14500538</v>
      </c>
    </row>
    <row r="12" spans="1:6" x14ac:dyDescent="0.25">
      <c r="A12" t="s">
        <v>48</v>
      </c>
      <c r="B12" s="18">
        <f>-(B6-Assumptions!B29)*Assumptions!B11</f>
        <v>0</v>
      </c>
      <c r="C12" s="18">
        <f>-(C6-B6)*Assumptions!B11</f>
        <v>0</v>
      </c>
      <c r="D12" s="18">
        <f>-(D6-C6)*Assumptions!B11</f>
        <v>0</v>
      </c>
      <c r="E12" s="18">
        <f>-(E6-D6)*Assumptions!B11</f>
        <v>0</v>
      </c>
      <c r="F12" s="18">
        <f>-(F6-E6)*Assumptions!B11</f>
        <v>0</v>
      </c>
    </row>
    <row r="13" spans="1:6" x14ac:dyDescent="0.25">
      <c r="A13" s="19" t="s">
        <v>49</v>
      </c>
      <c r="B13" s="20">
        <f>B9+B10+B11+B12</f>
        <v>1264342123.5022545</v>
      </c>
      <c r="C13" s="20">
        <f>C9+C10+C11+C12</f>
        <v>1282463733.641273</v>
      </c>
      <c r="D13" s="20">
        <f>D9+D10+D11+D12</f>
        <v>1300845077.87277</v>
      </c>
      <c r="E13" s="20">
        <f>E9+E10+E11+E12</f>
        <v>1319489878.923274</v>
      </c>
      <c r="F13" s="20">
        <f>F9+F10+F11+F12</f>
        <v>1338401912.876547</v>
      </c>
    </row>
    <row r="14" spans="1:6" x14ac:dyDescent="0.25">
      <c r="A14" t="s">
        <v>50</v>
      </c>
      <c r="B14" s="21">
        <f>1/(1+Assumptions!$B$26)^(1-0.5*Assumptions!$B$32)</f>
        <v>0.9619541184605211</v>
      </c>
      <c r="C14" s="21">
        <f>1/(1+Assumptions!$B$26)^(2-0.5*Assumptions!$B$32)</f>
        <v>0.8901497516890028</v>
      </c>
      <c r="D14" s="21">
        <f>1/(1+Assumptions!$B$26)^(3-0.5*Assumptions!$B$32)</f>
        <v>0.8237051697435112</v>
      </c>
      <c r="E14" s="21">
        <f>1/(1+Assumptions!$B$26)^(4-0.5*Assumptions!$B$32)</f>
        <v>0.7622202953770356</v>
      </c>
      <c r="F14" s="21">
        <f>1/(1+Assumptions!$B$26)^(5-0.5*Assumptions!$B$32)</f>
        <v>0.7053249148182029</v>
      </c>
    </row>
    <row r="15" spans="1:6" x14ac:dyDescent="0.25">
      <c r="A15" s="19" t="s">
        <v>51</v>
      </c>
      <c r="B15" s="20">
        <f>B13*B14</f>
        <v>1216239112.8461146</v>
      </c>
      <c r="C15" s="20">
        <f>C13*C14</f>
        <v>1141584774.0509305</v>
      </c>
      <c r="D15" s="20">
        <f>D13*D14</f>
        <v>1071512815.679201</v>
      </c>
      <c r="E15" s="20">
        <f>E13*E14</f>
        <v>1005741965.2599069</v>
      </c>
      <c r="F15" s="20">
        <f>F13*F14</f>
        <v>944008215.1921704</v>
      </c>
    </row>
    <row r="17" spans="1:2" x14ac:dyDescent="0.25">
      <c r="A17" s="22" t="s">
        <v>52</v>
      </c>
      <c r="B17" s="23">
        <f>SUM(B15:F15)</f>
        <v>5379086883.028323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1338401912.876547</v>
      </c>
    </row>
    <row r="5" spans="1:2" x14ac:dyDescent="0.25">
      <c r="A5" t="s">
        <v>56</v>
      </c>
      <c r="B5" s="18">
        <f>IF(Assumptions!$B$33=0,B4,B4-Forecast!F11-Forecast!F10-Forecast!F12)</f>
        <v>1338401912.876547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0.3099218723428968</v>
      </c>
    </row>
    <row r="7" spans="1:2" x14ac:dyDescent="0.25">
      <c r="A7" t="s">
        <v>58</v>
      </c>
      <c r="B7" s="18">
        <f>-MAX(Forecast!F9,0)*B6</f>
        <v>-414800026.78601414</v>
      </c>
    </row>
    <row r="8" spans="1:2" x14ac:dyDescent="0.25">
      <c r="A8" t="s">
        <v>59</v>
      </c>
      <c r="B8" s="18">
        <f>IF(OR(Assumptions!$B$33=0,Assumptions!B12&lt;=0),B5,MAX(B5+B7,0))</f>
        <v>923601886.090533</v>
      </c>
    </row>
    <row r="9" spans="1:2" x14ac:dyDescent="0.25">
      <c r="A9" t="s">
        <v>60</v>
      </c>
      <c r="B9" s="18">
        <f>B8*(1+Assumptions!B12)/(Assumptions!B26-Assumptions!B12)</f>
        <v>17006801098.226578</v>
      </c>
    </row>
    <row r="10" spans="1:2" x14ac:dyDescent="0.25">
      <c r="A10" t="s">
        <v>61</v>
      </c>
      <c r="B10" s="18">
        <f>B9/(1+Assumptions!B26)^(5-0.5*Assumptions!B32)</f>
        <v>11995320535.93678</v>
      </c>
    </row>
    <row r="11" spans="1:2" x14ac:dyDescent="0.25">
      <c r="A11" t="s">
        <v>62</v>
      </c>
      <c r="B11" s="18">
        <f>Forecast!B17+B10</f>
        <v>17374407418.965103</v>
      </c>
    </row>
    <row r="12" spans="1:2" x14ac:dyDescent="0.25">
      <c r="A12" t="s">
        <v>63</v>
      </c>
      <c r="B12" s="18">
        <f>-Assumptions!B30</f>
        <v>19340000000</v>
      </c>
    </row>
    <row r="13" spans="1:2" x14ac:dyDescent="0.25">
      <c r="A13" t="s">
        <v>64</v>
      </c>
      <c r="B13" s="18">
        <f>B11+B12</f>
        <v>36714407418.9651</v>
      </c>
    </row>
    <row r="14" spans="1:2" x14ac:dyDescent="0.25">
      <c r="A14" s="19" t="s">
        <v>65</v>
      </c>
      <c r="B14" s="24">
        <f>B13/Assumptions!B31</f>
        <v>33.96887044224147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2110227752.5447314</v>
      </c>
    </row>
    <row r="18" spans="1:2" x14ac:dyDescent="0.25">
      <c r="A18" t="s">
        <v>60</v>
      </c>
      <c r="B18" s="18">
        <f>B17*Assumptions!B13</f>
        <v>6330683257.634194</v>
      </c>
    </row>
    <row r="19" spans="1:2" x14ac:dyDescent="0.25">
      <c r="A19" t="s">
        <v>61</v>
      </c>
      <c r="B19" s="18">
        <f>B18/(1+Assumptions!B26)^(5-0.5*Assumptions!B32)</f>
        <v>4465188629.431862</v>
      </c>
    </row>
    <row r="20" spans="1:2" x14ac:dyDescent="0.25">
      <c r="A20" t="s">
        <v>62</v>
      </c>
      <c r="B20" s="18">
        <f>Forecast!B17+B19</f>
        <v>9844275512.460186</v>
      </c>
    </row>
    <row r="21" spans="1:2" x14ac:dyDescent="0.25">
      <c r="A21" t="s">
        <v>63</v>
      </c>
      <c r="B21" s="18">
        <f>-Assumptions!B30</f>
        <v>19340000000</v>
      </c>
    </row>
    <row r="22" spans="1:2" x14ac:dyDescent="0.25">
      <c r="A22" t="s">
        <v>64</v>
      </c>
      <c r="B22" s="18">
        <f>B20+B21</f>
        <v>29184275512.460186</v>
      </c>
    </row>
    <row r="23" spans="1:2" x14ac:dyDescent="0.25">
      <c r="A23" s="19" t="s">
        <v>65</v>
      </c>
      <c r="B23" s="25">
        <f>B22/Assumptions!B31</f>
        <v>27.00184868900669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33.96887044224147</v>
      </c>
    </row>
    <row r="29" spans="1:2" x14ac:dyDescent="0.25">
      <c r="A29" s="19" t="s">
        <v>73</v>
      </c>
      <c r="B29" s="12">
        <f>B28/B26-1</f>
        <v>0.759133632430941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0.060665</v>
      </c>
      <c r="B5" s="31">
        <v>39.83616408473091</v>
      </c>
      <c r="C5" s="31">
        <v>40.34002567133718</v>
      </c>
      <c r="D5" s="31">
        <v>40.966755108461825</v>
      </c>
      <c r="E5" s="31">
        <v>41.776454067644885</v>
      </c>
      <c r="F5" s="31">
        <v>42.87605973302339</v>
      </c>
    </row>
    <row r="6" spans="1:6" x14ac:dyDescent="0.25">
      <c r="A6" s="30">
        <v>0.070665</v>
      </c>
      <c r="B6" s="31">
        <v>36.14549551000679</v>
      </c>
      <c r="C6" s="31">
        <v>36.24870817104276</v>
      </c>
      <c r="D6" s="31">
        <v>36.36074026049703</v>
      </c>
      <c r="E6" s="31">
        <v>36.484844979556726</v>
      </c>
      <c r="F6" s="31">
        <v>36.62609983962188</v>
      </c>
    </row>
    <row r="7" spans="1:6" x14ac:dyDescent="0.25">
      <c r="A7" s="30">
        <v>0.080665</v>
      </c>
      <c r="B7" s="31">
        <v>33.860689079395065</v>
      </c>
      <c r="C7" s="31">
        <v>33.914827565907316</v>
      </c>
      <c r="D7" s="32">
        <v>33.96896605241956</v>
      </c>
      <c r="E7" s="31">
        <v>34.02310453893181</v>
      </c>
      <c r="F7" s="31">
        <v>34.07724302544407</v>
      </c>
    </row>
    <row r="8" spans="1:6" x14ac:dyDescent="0.25">
      <c r="A8" s="30">
        <v>0.090665</v>
      </c>
      <c r="B8" s="31">
        <v>32.144300261771406</v>
      </c>
      <c r="C8" s="31">
        <v>32.19051178403689</v>
      </c>
      <c r="D8" s="31">
        <v>32.23672330630239</v>
      </c>
      <c r="E8" s="31">
        <v>32.28293482856788</v>
      </c>
      <c r="F8" s="31">
        <v>32.329146350833376</v>
      </c>
    </row>
    <row r="9" spans="1:6" x14ac:dyDescent="0.25">
      <c r="A9" s="30">
        <v>0.100665</v>
      </c>
      <c r="B9" s="31">
        <v>30.76925451135444</v>
      </c>
      <c r="C9" s="31">
        <v>30.80920061579655</v>
      </c>
      <c r="D9" s="31">
        <v>30.84914672023865</v>
      </c>
      <c r="E9" s="31">
        <v>30.889092824680755</v>
      </c>
      <c r="F9" s="31">
        <v>30.929038929122857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15289000000</v>
      </c>
      <c r="C5" s="18">
        <v>15425000000</v>
      </c>
      <c r="D5" s="18">
        <v>13327000000</v>
      </c>
      <c r="E5" s="18">
        <v>14650000000</v>
      </c>
      <c r="F5" s="8" t="s">
        <v>84</v>
      </c>
    </row>
    <row r="6" spans="1:6" x14ac:dyDescent="0.25">
      <c r="A6" t="s">
        <v>44</v>
      </c>
      <c r="B6" s="18">
        <v>1513000000</v>
      </c>
      <c r="C6" s="18">
        <v>2254000000</v>
      </c>
      <c r="D6" s="18">
        <v>1400000000</v>
      </c>
      <c r="E6" s="18">
        <v>1642000000</v>
      </c>
      <c r="F6" s="8" t="s">
        <v>85</v>
      </c>
    </row>
    <row r="7" spans="1:6" x14ac:dyDescent="0.25">
      <c r="A7" t="s">
        <v>86</v>
      </c>
      <c r="B7" s="18">
        <v>149000000</v>
      </c>
      <c r="C7" s="18">
        <v>161000000</v>
      </c>
      <c r="D7" s="18">
        <v>236000000</v>
      </c>
      <c r="E7" s="18">
        <v>206000000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0</v>
      </c>
      <c r="C9" s="18">
        <v>0</v>
      </c>
      <c r="D9" s="18">
        <v>0</v>
      </c>
      <c r="E9" s="18">
        <v>0</v>
      </c>
      <c r="F9" s="8" t="s">
        <v>85</v>
      </c>
    </row>
    <row r="10" spans="1:6" x14ac:dyDescent="0.25">
      <c r="A10" t="s">
        <v>90</v>
      </c>
      <c r="B10" s="18">
        <v>2659000000</v>
      </c>
      <c r="C10" s="18">
        <v>2528000000</v>
      </c>
      <c r="D10" s="18">
        <v>2525000000</v>
      </c>
      <c r="E10" s="18">
        <v>26674000000</v>
      </c>
      <c r="F10" s="8" t="s">
        <v>91</v>
      </c>
    </row>
    <row r="11" spans="1:6" x14ac:dyDescent="0.25">
      <c r="A11" t="s">
        <v>92</v>
      </c>
      <c r="B11" s="18">
        <v>21999000000</v>
      </c>
      <c r="C11" s="18">
        <v>22284000000</v>
      </c>
      <c r="D11" s="18">
        <v>18032000000</v>
      </c>
      <c r="E11" s="18">
        <v>6126000000</v>
      </c>
      <c r="F11" s="8" t="s">
        <v>93</v>
      </c>
    </row>
    <row r="12" spans="1:6" x14ac:dyDescent="0.25">
      <c r="A12" t="s">
        <v>32</v>
      </c>
      <c r="B12" s="34">
        <v>1080825089</v>
      </c>
      <c r="C12" s="34">
        <v>1147912600</v>
      </c>
      <c r="D12" s="34">
        <v>1154933341</v>
      </c>
      <c r="E12" s="34">
        <v>1103526993</v>
      </c>
      <c r="F12" s="8" t="s">
        <v>94</v>
      </c>
    </row>
    <row r="15" spans="1:1" x14ac:dyDescent="0.25">
      <c r="A15" s="19" t="s">
        <v>95</v>
      </c>
    </row>
    <row r="16" ht="54" customHeight="1" spans="1:6" x14ac:dyDescent="0.25">
      <c r="A16" s="35" t="s">
        <v>96</v>
      </c>
      <c r="B16" s="35"/>
      <c r="C16" s="35"/>
      <c r="D16" s="35"/>
      <c r="E16" s="35"/>
      <c r="F16" s="35"/>
    </row>
    <row r="17" ht="22" customHeight="1" spans="1:6" x14ac:dyDescent="0.25">
      <c r="A17" s="35" t="s">
        <v>97</v>
      </c>
      <c r="B17" s="35"/>
      <c r="C17" s="35"/>
      <c r="D17" s="35"/>
      <c r="E17" s="35"/>
      <c r="F17" s="35"/>
    </row>
    <row r="18" ht="86" customHeight="1" spans="1:6" x14ac:dyDescent="0.25">
      <c r="A18" s="35" t="s">
        <v>98</v>
      </c>
      <c r="B18" s="35"/>
      <c r="C18" s="35"/>
      <c r="D18" s="35"/>
      <c r="E18" s="35"/>
      <c r="F18" s="35"/>
    </row>
    <row r="19" ht="38" customHeight="1" spans="1:6" x14ac:dyDescent="0.25">
      <c r="A19" s="35" t="s">
        <v>99</v>
      </c>
      <c r="B19" s="35"/>
      <c r="C19" s="35"/>
      <c r="D19" s="35"/>
      <c r="E19" s="35"/>
      <c r="F19" s="35"/>
    </row>
    <row r="21" spans="1:1" x14ac:dyDescent="0.25">
      <c r="A21" s="36" t="s">
        <v>100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2026-09-19T00:06:55Z</dcterms:modified>
</cp:coreProperties>
</file>