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<sst xmlns="http://schemas.openxmlformats.org/spreadsheetml/2006/main" count="113" uniqueCount="101">
  <si>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Sun Pharmaceutical Industries Limited (SUNPHARMA.NS)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</si>
  <si>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</si>
  <si>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</si>
  <si>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</si>
  <si>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</si>
  <si>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</si>
  <si>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</si>
  <si>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</si>
  <si>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</si>
  <si>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</si>
  <si>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</si>
  <si>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</si>
  <si>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</si>
  <si>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</si>
  <si>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</si>
  <si>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</si>
  <si>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</si>
  <si>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</si>
  <si>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</si>
  <si>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</si>
  <si>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</si>
  <si>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</si>
  <si>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</si>
  <si>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</si>
  <si>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</si>
  <si>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</si>
  <si>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</si>
  <si>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</si>
  <si>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</si>
  <si>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</si>
  <si>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</si>
  <si>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</si>
  <si>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</si>
  <si>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</si>
  <si>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</si>
  <si>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</si>
  <si>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</si>
  <si>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</si>
  <si>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</si>
  <si>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</si>
  <si>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</si>
  <si>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</si>
  <si>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</si>
  <si>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</si>
  <si>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</si>
  <si>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</si>
  <si>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</si>
  <si>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</si>
  <si>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</si>
  <si>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</si>
  <si>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</si>
  <si>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</si>
  <si>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</si>
  <si>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</si>
  <si>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</si>
  <si>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</si>
  <si>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</si>
  <si>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</si>
  <si>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</si>
  <si>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</si>
  <si>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</si>
  <si>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</si>
  <si>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</si>
  <si>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</si>
  <si>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</si>
  <si>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</si>
  <si>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</si>
  <si>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</si>
  <si>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</si>
  <si>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</si>
  <si>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</si>
  <si>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</si>
  <si>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</si>
  <si>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</si>
  <si>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</si>
  <si>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</si>
  <si>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</si>
  <si>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</si>
  <si>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</si>
  <si>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</si>
  <si>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</si>
  <si>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</si>
  <si>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</si>
  <si>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</si>
  <si>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</si>
  <si>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</si>
  <si>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</si>
  <si>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</si>
  <si>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</si>
  <si>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</si>
  <si>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</si>
  <si>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</si>
  <si>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</si>
  <si>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</si>
  <si>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</si>
  <si>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</si>
  <si>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</si>
  <si>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</si>
  <si>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</si>
  <si>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Current EV/EBITDA of 24.9x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</si>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</sst>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0.10390670085310827</v>
      </c>
    </row>
    <row r="7" spans="1:2" x14ac:dyDescent="0.25">
      <c r="A7" t="s">
        <v>5</v>
      </c>
      <c r="B7" s="6">
        <v>0.22720274507997903</v>
      </c>
    </row>
    <row r="8" spans="1:2" x14ac:dyDescent="0.25">
      <c r="A8" t="s">
        <v>6</v>
      </c>
      <c r="B8" s="6">
        <v>0.16569638562744426</v>
      </c>
    </row>
    <row r="9" spans="1:2" x14ac:dyDescent="0.25">
      <c r="A9" t="s">
        <v>7</v>
      </c>
      <c r="B9" s="6">
        <v>0.05298811261578218</v>
      </c>
    </row>
    <row r="10" spans="1:2" x14ac:dyDescent="0.25">
      <c r="A10" t="s">
        <v>8</v>
      </c>
      <c r="B10" s="6">
        <v>0.04929735284467415</v>
      </c>
    </row>
    <row r="11" spans="1:2" x14ac:dyDescent="0.25">
      <c r="A11" t="s">
        <v>9</v>
      </c>
      <c r="B11" s="6">
        <v>0.07554870645372186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0.13035368869587738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0.41106999999999994</v>
      </c>
      <c r="C19" s="8" t="s">
        <v>19</v>
      </c>
    </row>
    <row r="20" spans="1:2" x14ac:dyDescent="0.25">
      <c r="A20" t="s">
        <v>20</v>
      </c>
      <c r="B20" s="10">
        <f>B17+B19*B18</f>
        <v>0.10088559999999999</v>
      </c>
    </row>
    <row r="21" spans="1:3" x14ac:dyDescent="0.25">
      <c r="A21" t="s">
        <v>21</v>
      </c>
      <c r="B21" s="6">
        <v>0.09697675516595584</v>
      </c>
      <c r="C21" s="8" t="s">
        <v>22</v>
      </c>
    </row>
    <row r="22" spans="1:2" x14ac:dyDescent="0.25">
      <c r="A22" t="s">
        <v>23</v>
      </c>
      <c r="B22" s="11">
        <v>4408297914368</v>
      </c>
    </row>
    <row r="23" spans="1:2" x14ac:dyDescent="0.25">
      <c r="A23" t="s">
        <v>24</v>
      </c>
      <c r="B23" s="11">
        <v>46273200000</v>
      </c>
    </row>
    <row r="24" spans="1:2" x14ac:dyDescent="0.25">
      <c r="A24" t="s">
        <v>25</v>
      </c>
      <c r="B24" s="10">
        <f>B22/(B22+B23)</f>
        <v>0.9896121986130723</v>
      </c>
    </row>
    <row r="25" spans="1:2" x14ac:dyDescent="0.25">
      <c r="A25" t="s">
        <v>26</v>
      </c>
      <c r="B25" s="10">
        <f>1-B24</f>
        <v>0.010387801386927742</v>
      </c>
    </row>
    <row r="26" spans="1:2" x14ac:dyDescent="0.25">
      <c r="A26" t="s">
        <v>27</v>
      </c>
      <c r="B26" s="12">
        <f>B24*B20+B25*B21*(1-B8)</f>
        <v>0.10067807725470179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582201100000</v>
      </c>
      <c r="C29" s="8" t="s">
        <v>30</v>
      </c>
    </row>
    <row r="30" spans="1:2" x14ac:dyDescent="0.25">
      <c r="A30" t="s">
        <v>31</v>
      </c>
      <c r="B30" s="11">
        <v>-291541400000</v>
      </c>
    </row>
    <row r="31" spans="1:2" x14ac:dyDescent="0.25">
      <c r="A31" t="s">
        <v>32</v>
      </c>
      <c r="B31" s="13">
        <v>2399334970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0.10390670085310827</v>
      </c>
      <c r="C5" s="10">
        <f>Assumptions!B6</f>
        <v>0.10390670085310827</v>
      </c>
      <c r="D5" s="10">
        <f>Assumptions!B6</f>
        <v>0.10390670085310827</v>
      </c>
      <c r="E5" s="10">
        <f>Assumptions!B6</f>
        <v>0.10390670085310827</v>
      </c>
      <c r="F5" s="10">
        <f>Assumptions!B6</f>
        <v>0.10390670085310827</v>
      </c>
    </row>
    <row r="6" spans="1:6" x14ac:dyDescent="0.25">
      <c r="A6" t="s">
        <v>43</v>
      </c>
      <c r="B6" s="18">
        <f>Assumptions!B29*(1+B5)</f>
        <v>642695695534.0505</v>
      </c>
      <c r="C6" s="18">
        <f>B6*(1+C5)</f>
        <v>709476084909.4874</v>
      </c>
      <c r="D6" s="18">
        <f>C6*(1+D5)</f>
        <v>783195404226.6119</v>
      </c>
      <c r="E6" s="18">
        <f>D6*(1+E5)</f>
        <v>864574654803.1157</v>
      </c>
      <c r="F6" s="18">
        <f>E6*(1+F5)</f>
        <v>954409754824.9224</v>
      </c>
    </row>
    <row r="7" spans="1:6" x14ac:dyDescent="0.25">
      <c r="A7" t="s">
        <v>5</v>
      </c>
      <c r="B7" s="10">
        <f>Assumptions!B7</f>
        <v>0.22720274507997903</v>
      </c>
      <c r="C7" s="10">
        <f>Assumptions!B7</f>
        <v>0.22720274507997903</v>
      </c>
      <c r="D7" s="10">
        <f>Assumptions!B7</f>
        <v>0.22720274507997903</v>
      </c>
      <c r="E7" s="10">
        <f>Assumptions!B7</f>
        <v>0.22720274507997903</v>
      </c>
      <c r="F7" s="10">
        <f>Assumptions!B7</f>
        <v>0.22720274507997903</v>
      </c>
    </row>
    <row r="8" spans="1:6" x14ac:dyDescent="0.25">
      <c r="A8" t="s">
        <v>44</v>
      </c>
      <c r="B8" s="18">
        <f>B6*B7</f>
        <v>146022226276.4227</v>
      </c>
      <c r="C8" s="18">
        <f>C6*C7</f>
        <v>161194914060.03183</v>
      </c>
      <c r="D8" s="18">
        <f>D6*D7</f>
        <v>177944145774.31006</v>
      </c>
      <c r="E8" s="18">
        <f>E6*E7</f>
        <v>196433734897.84317</v>
      </c>
      <c r="F8" s="18">
        <f>F6*F7</f>
        <v>216844516227.33212</v>
      </c>
    </row>
    <row r="9" spans="1:6" x14ac:dyDescent="0.25">
      <c r="A9" t="s">
        <v>45</v>
      </c>
      <c r="B9" s="18">
        <f>B8*(1-Assumptions!B8)</f>
        <v>121826871161.14664</v>
      </c>
      <c r="C9" s="18">
        <f>C8*(1-Assumptions!B8)</f>
        <v>134485499418.75806</v>
      </c>
      <c r="D9" s="18">
        <f>D8*(1-Assumptions!B8)</f>
        <v>148459443975.94382</v>
      </c>
      <c r="E9" s="18">
        <f>E8*(1-Assumptions!B8)</f>
        <v>163885375009.97098</v>
      </c>
      <c r="F9" s="18">
        <f>F8*(1-Assumptions!B8)</f>
        <v>180914163645.3315</v>
      </c>
    </row>
    <row r="10" spans="1:6" x14ac:dyDescent="0.25">
      <c r="A10" t="s">
        <v>46</v>
      </c>
      <c r="B10" s="18">
        <f>B6*Assumptions!B9</f>
        <v>34055231892.636726</v>
      </c>
      <c r="C10" s="18">
        <f>C6*Assumptions!B9</f>
        <v>37593798685.38816</v>
      </c>
      <c r="D10" s="18">
        <f>D6*Assumptions!B9</f>
        <v>41500046279.32276</v>
      </c>
      <c r="E10" s="18">
        <f>E6*Assumptions!B9</f>
        <v>45812179173.458496</v>
      </c>
      <c r="F10" s="18">
        <f>F6*Assumptions!B9</f>
        <v>50572371570.264046</v>
      </c>
    </row>
    <row r="11" spans="1:6" x14ac:dyDescent="0.25">
      <c r="A11" t="s">
        <v>47</v>
      </c>
      <c r="B11" s="18">
        <f>-B6*Assumptions!B10</f>
        <v>-31683196474.495358</v>
      </c>
      <c r="C11" s="18">
        <f>-C6*Assumptions!B10</f>
        <v>-34975292892.641</v>
      </c>
      <c r="D11" s="18">
        <f>-D6*Assumptions!B10</f>
        <v>-38609460188.48649</v>
      </c>
      <c r="E11" s="18">
        <f>-E6*Assumptions!B10</f>
        <v>-42621241818.39155</v>
      </c>
      <c r="F11" s="18">
        <f>-F6*Assumptions!B10</f>
        <v>-47049874442.00314</v>
      </c>
    </row>
    <row r="12" spans="1:6" x14ac:dyDescent="0.25">
      <c r="A12" t="s">
        <v>48</v>
      </c>
      <c r="B12" s="18">
        <f>-(B6-Assumptions!B29)*Assumptions!B11</f>
        <v>-4570288440.038617</v>
      </c>
      <c r="C12" s="18">
        <f>-(C6-B6)*Assumptions!B11</f>
        <v>-5045172033.790128</v>
      </c>
      <c r="D12" s="18">
        <f>-(D6-C6)*Assumptions!B11</f>
        <v>-5569399215.057627</v>
      </c>
      <c r="E12" s="18">
        <f>-(E6-D6)*Assumptions!B11</f>
        <v>-6148097113.22816</v>
      </c>
      <c r="F12" s="18">
        <f>-(F6-E6)*Assumptions!B11</f>
        <v>-6786925600.788212</v>
      </c>
    </row>
    <row r="13" spans="1:6" x14ac:dyDescent="0.25">
      <c r="A13" s="19" t="s">
        <v>49</v>
      </c>
      <c r="B13" s="20">
        <f>B9+B10+B11+B12</f>
        <v>119628618139.24937</v>
      </c>
      <c r="C13" s="20">
        <f>C9+C10+C11+C12</f>
        <v>132058833177.71509</v>
      </c>
      <c r="D13" s="20">
        <f>D9+D10+D11+D12</f>
        <v>145780630851.72247</v>
      </c>
      <c r="E13" s="20">
        <f>E9+E10+E11+E12</f>
        <v>160928215251.80978</v>
      </c>
      <c r="F13" s="20">
        <f>F9+F10+F11+F12</f>
        <v>177649735172.8042</v>
      </c>
    </row>
    <row r="14" spans="1:6" x14ac:dyDescent="0.25">
      <c r="A14" t="s">
        <v>50</v>
      </c>
      <c r="B14" s="21">
        <f>1/(1+Assumptions!$B$26)^(1-0.5*Assumptions!$B$32)</f>
        <v>0.953168851725037</v>
      </c>
      <c r="C14" s="21">
        <f>1/(1+Assumptions!$B$26)^(2-0.5*Assumptions!$B$32)</f>
        <v>0.8659833164865238</v>
      </c>
      <c r="D14" s="21">
        <f>1/(1+Assumptions!$B$26)^(3-0.5*Assumptions!$B$32)</f>
        <v>0.7867725671855381</v>
      </c>
      <c r="E14" s="21">
        <f>1/(1+Assumptions!$B$26)^(4-0.5*Assumptions!$B$32)</f>
        <v>0.7148071570098834</v>
      </c>
      <c r="F14" s="21">
        <f>1/(1+Assumptions!$B$26)^(5-0.5*Assumptions!$B$32)</f>
        <v>0.6494243610200241</v>
      </c>
    </row>
    <row r="15" spans="1:6" x14ac:dyDescent="0.25">
      <c r="A15" s="19" t="s">
        <v>51</v>
      </c>
      <c r="B15" s="20">
        <f>B13*B14</f>
        <v>114026272585.24126</v>
      </c>
      <c r="C15" s="20">
        <f>C13*C14</f>
        <v>114360746326.5783</v>
      </c>
      <c r="D15" s="20">
        <f>D13*D14</f>
        <v>114696201181.13695</v>
      </c>
      <c r="E15" s="20">
        <f>E13*E14</f>
        <v>115032640026.82071</v>
      </c>
      <c r="F15" s="20">
        <f>F13*F14</f>
        <v>115370065749.97487</v>
      </c>
    </row>
    <row r="17" spans="1:2" x14ac:dyDescent="0.25">
      <c r="A17" s="22" t="s">
        <v>52</v>
      </c>
      <c r="B17" s="23">
        <f>SUM(B15:F15)</f>
        <v>573485925869.7521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177649735172.8042</v>
      </c>
    </row>
    <row r="5" spans="1:2" x14ac:dyDescent="0.25">
      <c r="A5" t="s">
        <v>56</v>
      </c>
      <c r="B5" s="18">
        <f>IF(Assumptions!$B$33=0,B4,B4-Forecast!F11-Forecast!F10-Forecast!F12)</f>
        <v>201676742569.8137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0.19178590379844512</v>
      </c>
    </row>
    <row r="7" spans="1:2" x14ac:dyDescent="0.25">
      <c r="A7" t="s">
        <v>58</v>
      </c>
      <c r="B7" s="18">
        <f>-MAX(Forecast!F9,0)*B6</f>
        <v>-38678756348.87807</v>
      </c>
    </row>
    <row r="8" spans="1:2" x14ac:dyDescent="0.25">
      <c r="A8" t="s">
        <v>59</v>
      </c>
      <c r="B8" s="18">
        <f>IF(OR(Assumptions!$B$33=0,Assumptions!B12&lt;=0),B5,MAX(B5+B7,0))</f>
        <v>162997986220.9356</v>
      </c>
    </row>
    <row r="9" spans="1:2" x14ac:dyDescent="0.25">
      <c r="A9" t="s">
        <v>60</v>
      </c>
      <c r="B9" s="18">
        <f>B8*(1+Assumptions!B12)/(Assumptions!B26-Assumptions!B12)</f>
        <v>2207679448754.4795</v>
      </c>
    </row>
    <row r="10" spans="1:2" x14ac:dyDescent="0.25">
      <c r="A10" t="s">
        <v>61</v>
      </c>
      <c r="B10" s="18">
        <f>B9/(1+Assumptions!B26)^(5-0.5*Assumptions!B32)</f>
        <v>1433720815344.417</v>
      </c>
    </row>
    <row r="11" spans="1:2" x14ac:dyDescent="0.25">
      <c r="A11" t="s">
        <v>62</v>
      </c>
      <c r="B11" s="18">
        <f>Forecast!B17+B10</f>
        <v>2007206741214.169</v>
      </c>
    </row>
    <row r="12" spans="1:2" x14ac:dyDescent="0.25">
      <c r="A12" t="s">
        <v>63</v>
      </c>
      <c r="B12" s="18">
        <f>-Assumptions!B30</f>
        <v>291541400000</v>
      </c>
    </row>
    <row r="13" spans="1:2" x14ac:dyDescent="0.25">
      <c r="A13" t="s">
        <v>64</v>
      </c>
      <c r="B13" s="18">
        <f>B11+B12</f>
        <v>2298748141214.169</v>
      </c>
    </row>
    <row r="14" spans="1:2" x14ac:dyDescent="0.25">
      <c r="A14" s="19" t="s">
        <v>65</v>
      </c>
      <c r="B14" s="24">
        <f>B13/Assumptions!B31</f>
        <v>958.0772047073398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267416887797.59616</v>
      </c>
    </row>
    <row r="18" spans="1:2" x14ac:dyDescent="0.25">
      <c r="A18" t="s">
        <v>60</v>
      </c>
      <c r="B18" s="18">
        <f>B17*Assumptions!B13</f>
        <v>5348337755951.923</v>
      </c>
    </row>
    <row r="19" spans="1:2" x14ac:dyDescent="0.25">
      <c r="A19" t="s">
        <v>61</v>
      </c>
      <c r="B19" s="18">
        <f>B18/(1+Assumptions!B26)^(5-0.5*Assumptions!B32)</f>
        <v>3473340829678.347</v>
      </c>
    </row>
    <row r="20" spans="1:2" x14ac:dyDescent="0.25">
      <c r="A20" t="s">
        <v>62</v>
      </c>
      <c r="B20" s="18">
        <f>Forecast!B17+B19</f>
        <v>4046826755548.099</v>
      </c>
    </row>
    <row r="21" spans="1:2" x14ac:dyDescent="0.25">
      <c r="A21" t="s">
        <v>63</v>
      </c>
      <c r="B21" s="18">
        <f>-Assumptions!B30</f>
        <v>291541400000</v>
      </c>
    </row>
    <row r="22" spans="1:2" x14ac:dyDescent="0.25">
      <c r="A22" t="s">
        <v>64</v>
      </c>
      <c r="B22" s="18">
        <f>B20+B21</f>
        <v>4338368155548.099</v>
      </c>
    </row>
    <row r="23" spans="1:2" x14ac:dyDescent="0.25">
      <c r="A23" s="19" t="s">
        <v>65</v>
      </c>
      <c r="B23" s="25">
        <f>B22/Assumptions!B31</f>
        <v>1808.1544302036739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1837.3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958.0772047073398</v>
      </c>
    </row>
    <row r="29" spans="1:2" x14ac:dyDescent="0.25">
      <c r="A29" s="19" t="s">
        <v>73</v>
      </c>
      <c r="B29" s="12">
        <f>B28/B26-1</f>
        <v>-0.47854068213827916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0.080678</v>
      </c>
      <c r="B5" s="31">
        <v>1182.599626128326</v>
      </c>
      <c r="C5" s="31">
        <v>1215.504990262457</v>
      </c>
      <c r="D5" s="31">
        <v>1253.9118861041804</v>
      </c>
      <c r="E5" s="31">
        <v>1299.4486923506413</v>
      </c>
      <c r="F5" s="31">
        <v>1354.4567693081376</v>
      </c>
    </row>
    <row r="6" spans="1:6" x14ac:dyDescent="0.25">
      <c r="A6" s="30">
        <v>0.090678</v>
      </c>
      <c r="B6" s="31">
        <v>1041.1263861747318</v>
      </c>
      <c r="C6" s="31">
        <v>1060.9579776940334</v>
      </c>
      <c r="D6" s="31">
        <v>1083.4769198444117</v>
      </c>
      <c r="E6" s="31">
        <v>1109.3475433464941</v>
      </c>
      <c r="F6" s="31">
        <v>1139.4728120329526</v>
      </c>
    </row>
    <row r="7" spans="1:6" x14ac:dyDescent="0.25">
      <c r="A7" s="30">
        <v>0.100678</v>
      </c>
      <c r="B7" s="31">
        <v>932.7947684977808</v>
      </c>
      <c r="C7" s="31">
        <v>944.7827087219312</v>
      </c>
      <c r="D7" s="32">
        <v>958.0780454797259</v>
      </c>
      <c r="E7" s="31">
        <v>972.9582476865944</v>
      </c>
      <c r="F7" s="31">
        <v>989.785277974409</v>
      </c>
    </row>
    <row r="8" spans="1:6" x14ac:dyDescent="0.25">
      <c r="A8" s="30">
        <v>0.110678</v>
      </c>
      <c r="B8" s="31">
        <v>847.2081862695185</v>
      </c>
      <c r="C8" s="31">
        <v>854.2822160322321</v>
      </c>
      <c r="D8" s="31">
        <v>861.9472623161292</v>
      </c>
      <c r="E8" s="31">
        <v>870.3132094492526</v>
      </c>
      <c r="F8" s="31">
        <v>879.5189817258273</v>
      </c>
    </row>
    <row r="9" spans="1:6" x14ac:dyDescent="0.25">
      <c r="A9" s="30">
        <v>0.120678</v>
      </c>
      <c r="B9" s="31">
        <v>777.9054936178414</v>
      </c>
      <c r="C9" s="31">
        <v>781.8041875634124</v>
      </c>
      <c r="D9" s="31">
        <v>785.9085554569364</v>
      </c>
      <c r="E9" s="31">
        <v>790.2526199854965</v>
      </c>
      <c r="F9" s="31">
        <v>794.8783458252701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582201100000</v>
      </c>
      <c r="C5" s="18">
        <v>520412500000</v>
      </c>
      <c r="D5" s="18">
        <v>477584500000</v>
      </c>
      <c r="E5" s="18">
        <v>432788700000</v>
      </c>
      <c r="F5" s="8" t="s">
        <v>84</v>
      </c>
    </row>
    <row r="6" spans="1:6" x14ac:dyDescent="0.25">
      <c r="A6" t="s">
        <v>44</v>
      </c>
      <c r="B6" s="18">
        <v>135948200000</v>
      </c>
      <c r="C6" s="18">
        <v>125812000000</v>
      </c>
      <c r="D6" s="18">
        <v>104680300000</v>
      </c>
      <c r="E6" s="18">
        <v>92773600000</v>
      </c>
      <c r="F6" s="8" t="s">
        <v>85</v>
      </c>
    </row>
    <row r="7" spans="1:6" x14ac:dyDescent="0.25">
      <c r="A7" t="s">
        <v>86</v>
      </c>
      <c r="B7" s="18">
        <v>29378500000</v>
      </c>
      <c r="C7" s="18">
        <v>25753900000</v>
      </c>
      <c r="D7" s="18">
        <v>25567900000</v>
      </c>
      <c r="E7" s="18">
        <v>25304300000</v>
      </c>
      <c r="F7" s="8" t="s">
        <v>87</v>
      </c>
    </row>
    <row r="8" spans="1:6" x14ac:dyDescent="0.25">
      <c r="A8" t="s">
        <v>88</v>
      </c>
      <c r="B8" s="18">
        <v>36093700000</v>
      </c>
      <c r="C8" s="18">
        <v>21285800000</v>
      </c>
      <c r="D8" s="18">
        <v>22018100000</v>
      </c>
      <c r="E8" s="18">
        <v>20855800000</v>
      </c>
      <c r="F8" s="8" t="s">
        <v>89</v>
      </c>
    </row>
    <row r="9" spans="1:6" x14ac:dyDescent="0.25">
      <c r="A9" t="s">
        <v>90</v>
      </c>
      <c r="B9" s="18">
        <v>12677900000</v>
      </c>
      <c r="C9" s="18">
        <v>3235600000</v>
      </c>
      <c r="D9" s="18">
        <v>-10621300000</v>
      </c>
      <c r="E9" s="18">
        <v>56618200000</v>
      </c>
      <c r="F9" s="8" t="s">
        <v>91</v>
      </c>
    </row>
    <row r="10" spans="1:6" x14ac:dyDescent="0.25">
      <c r="A10" t="s">
        <v>92</v>
      </c>
      <c r="B10" s="18">
        <v>46273200000</v>
      </c>
      <c r="C10" s="18">
        <v>23621900000</v>
      </c>
      <c r="D10" s="18">
        <v>32736700000</v>
      </c>
      <c r="E10" s="18">
        <v>68858700000</v>
      </c>
      <c r="F10" s="8" t="s">
        <v>93</v>
      </c>
    </row>
    <row r="11" spans="1:6" x14ac:dyDescent="0.25">
      <c r="A11" t="s">
        <v>94</v>
      </c>
      <c r="B11" s="18">
        <v>337814600000</v>
      </c>
      <c r="C11" s="18">
        <v>263176400000</v>
      </c>
      <c r="D11" s="18">
        <v>193286500000</v>
      </c>
      <c r="E11" s="18">
        <v>154148600000</v>
      </c>
      <c r="F11" s="8" t="s">
        <v>95</v>
      </c>
    </row>
    <row r="12" spans="1:6" x14ac:dyDescent="0.25">
      <c r="A12" t="s">
        <v>32</v>
      </c>
      <c r="B12" s="34">
        <v>2399334970</v>
      </c>
      <c r="C12" s="34">
        <v>2399334970</v>
      </c>
      <c r="D12" s="34">
        <v>2399334970</v>
      </c>
      <c r="E12" s="34">
        <v>2399334970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2026-09-19T00:10:16Z</dcterms:modified>
</cp:coreProperties>
</file>