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<sst xmlns="http://schemas.openxmlformats.org/spreadsheetml/2006/main" count="111" uniqueCount="99">
  <si>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Skyworks Solutions, Inc. (SWKS)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</si>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</sst>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-0.09344825684967506</v>
      </c>
    </row>
    <row r="7" spans="1:2" x14ac:dyDescent="0.25">
      <c r="A7" t="s">
        <v>5</v>
      </c>
      <c r="B7" s="6">
        <v>0.21058851443341933</v>
      </c>
    </row>
    <row r="8" spans="1:2" x14ac:dyDescent="0.25">
      <c r="A8" t="s">
        <v>6</v>
      </c>
      <c r="B8" s="6">
        <v>0.09157950958314334</v>
      </c>
    </row>
    <row r="9" spans="1:2" x14ac:dyDescent="0.25">
      <c r="A9" t="s">
        <v>7</v>
      </c>
      <c r="B9" s="6">
        <v>0.11892624111883987</v>
      </c>
    </row>
    <row r="10" spans="1:2" x14ac:dyDescent="0.25">
      <c r="A10" t="s">
        <v>8</v>
      </c>
      <c r="B10" s="6">
        <v>0.06031098422321053</v>
      </c>
    </row>
    <row r="11" spans="1:2" x14ac:dyDescent="0.25">
      <c r="A11" t="s">
        <v>9</v>
      </c>
      <c r="B11" s="6">
        <v>0.9486877523553163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13.35581889789303</v>
      </c>
    </row>
    <row r="14" spans="1:3" x14ac:dyDescent="0.25">
      <c r="A14" t="s">
        <v>12</v>
      </c>
      <c r="B14" s="6">
        <v>0.11981455955971185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1.34706</v>
      </c>
      <c r="C19" s="8" t="s">
        <v>19</v>
      </c>
    </row>
    <row r="20" spans="1:2" x14ac:dyDescent="0.25">
      <c r="A20" t="s">
        <v>20</v>
      </c>
      <c r="B20" s="10">
        <f>B17+B19*B18</f>
        <v>0.12406829999999999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13355964416</v>
      </c>
    </row>
    <row r="23" spans="1:2" x14ac:dyDescent="0.25">
      <c r="A23" t="s">
        <v>24</v>
      </c>
      <c r="B23" s="11">
        <v>1203100000</v>
      </c>
    </row>
    <row r="24" spans="1:2" x14ac:dyDescent="0.25">
      <c r="A24" t="s">
        <v>25</v>
      </c>
      <c r="B24" s="10">
        <f>B22/(B22+B23)</f>
        <v>0.9173641955538141</v>
      </c>
    </row>
    <row r="25" spans="1:2" x14ac:dyDescent="0.25">
      <c r="A25" t="s">
        <v>26</v>
      </c>
      <c r="B25" s="10">
        <f>1-B24</f>
        <v>0.0826358044461859</v>
      </c>
    </row>
    <row r="26" spans="1:2" x14ac:dyDescent="0.25">
      <c r="A26" t="s">
        <v>27</v>
      </c>
      <c r="B26" s="12">
        <f>B24*B20+B25*B21*(1-B8)</f>
        <v>0.11756771776211904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4086900000</v>
      </c>
      <c r="C29" s="8" t="s">
        <v>30</v>
      </c>
    </row>
    <row r="30" spans="1:2" x14ac:dyDescent="0.25">
      <c r="A30" t="s">
        <v>31</v>
      </c>
      <c r="B30" s="11">
        <v>-171100000</v>
      </c>
    </row>
    <row r="31" spans="1:2" x14ac:dyDescent="0.25">
      <c r="A31" t="s">
        <v>32</v>
      </c>
      <c r="B31" s="13">
        <v>155100000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-0.09344825684967506</v>
      </c>
      <c r="C5" s="10">
        <f>Assumptions!B6</f>
        <v>-0.09344825684967506</v>
      </c>
      <c r="D5" s="10">
        <f>Assumptions!B6</f>
        <v>-0.09344825684967506</v>
      </c>
      <c r="E5" s="10">
        <f>Assumptions!B6</f>
        <v>-0.09344825684967506</v>
      </c>
      <c r="F5" s="10">
        <f>Assumptions!B6</f>
        <v>-0.09344825684967506</v>
      </c>
    </row>
    <row r="6" spans="1:6" x14ac:dyDescent="0.25">
      <c r="A6" t="s">
        <v>43</v>
      </c>
      <c r="B6" s="18">
        <f>Assumptions!B29*(1+B5)</f>
        <v>3704986319.081063</v>
      </c>
      <c r="C6" s="18">
        <f>B6*(1+C5)</f>
        <v>3358761805.9110436</v>
      </c>
      <c r="D6" s="18">
        <f>C6*(1+D5)</f>
        <v>3044891369.97539</v>
      </c>
      <c r="E6" s="18">
        <f>D6*(1+E5)</f>
        <v>2760351579.1545706</v>
      </c>
      <c r="F6" s="18">
        <f>E6*(1+F5)</f>
        <v>2502401535.790328</v>
      </c>
    </row>
    <row r="7" spans="1:6" x14ac:dyDescent="0.25">
      <c r="A7" t="s">
        <v>5</v>
      </c>
      <c r="B7" s="10">
        <f>Assumptions!B7</f>
        <v>0.21058851443341933</v>
      </c>
      <c r="C7" s="10">
        <f>Assumptions!B7</f>
        <v>0.21058851443341933</v>
      </c>
      <c r="D7" s="10">
        <f>Assumptions!B7</f>
        <v>0.21058851443341933</v>
      </c>
      <c r="E7" s="10">
        <f>Assumptions!B7</f>
        <v>0.21058851443341933</v>
      </c>
      <c r="F7" s="10">
        <f>Assumptions!B7</f>
        <v>0.21058851443341933</v>
      </c>
    </row>
    <row r="8" spans="1:6" x14ac:dyDescent="0.25">
      <c r="A8" t="s">
        <v>44</v>
      </c>
      <c r="B8" s="18">
        <f>B6*B7</f>
        <v>780227564.9314235</v>
      </c>
      <c r="C8" s="18">
        <f>C6*C7</f>
        <v>707316659.0425154</v>
      </c>
      <c r="D8" s="18">
        <f>D6*D7</f>
        <v>641219150.2142564</v>
      </c>
      <c r="E8" s="18">
        <f>E6*E7</f>
        <v>581298338.3681041</v>
      </c>
      <c r="F8" s="18">
        <f>F6*F7</f>
        <v>526977021.9379922</v>
      </c>
    </row>
    <row r="9" spans="1:6" x14ac:dyDescent="0.25">
      <c r="A9" t="s">
        <v>45</v>
      </c>
      <c r="B9" s="18">
        <f>B8*(1-Assumptions!B8)</f>
        <v>708774707.1717536</v>
      </c>
      <c r="C9" s="18">
        <f>C8*(1-Assumptions!B8)</f>
        <v>642540946.2874144</v>
      </c>
      <c r="D9" s="18">
        <f>D8*(1-Assumptions!B8)</f>
        <v>582496614.9023149</v>
      </c>
      <c r="E9" s="18">
        <f>E8*(1-Assumptions!B8)</f>
        <v>528063321.618857</v>
      </c>
      <c r="F9" s="18">
        <f>F8*(1-Assumptions!B8)</f>
        <v>478716724.7073255</v>
      </c>
    </row>
    <row r="10" spans="1:6" x14ac:dyDescent="0.25">
      <c r="A10" t="s">
        <v>46</v>
      </c>
      <c r="B10" s="18">
        <f>B6*Assumptions!B9</f>
        <v>440620096.3250375</v>
      </c>
      <c r="C10" s="18">
        <f>C6*Assumptions!B9</f>
        <v>399444916.39052683</v>
      </c>
      <c r="D10" s="18">
        <f>D6*Assumptions!B9</f>
        <v>362117485.2463679</v>
      </c>
      <c r="E10" s="18">
        <f>E6*Assumptions!B9</f>
        <v>328278237.47530687</v>
      </c>
      <c r="F10" s="18">
        <f>F6*Assumptions!B9</f>
        <v>297601208.42155576</v>
      </c>
    </row>
    <row r="11" spans="1:6" x14ac:dyDescent="0.25">
      <c r="A11" t="s">
        <v>47</v>
      </c>
      <c r="B11" s="18">
        <f>-B6*Assumptions!B10</f>
        <v>-223451371.43730885</v>
      </c>
      <c r="C11" s="18">
        <f>-C6*Assumptions!B10</f>
        <v>-202570230.28582308</v>
      </c>
      <c r="D11" s="18">
        <f>-D6*Assumptions!B10</f>
        <v>-183640395.37597564</v>
      </c>
      <c r="E11" s="18">
        <f>-E6*Assumptions!B10</f>
        <v>-166479520.5409056</v>
      </c>
      <c r="F11" s="18">
        <f>-F6*Assumptions!B10</f>
        <v>-150922299.54518828</v>
      </c>
    </row>
    <row r="12" spans="1:6" x14ac:dyDescent="0.25">
      <c r="A12" t="s">
        <v>48</v>
      </c>
      <c r="B12" s="18">
        <f>-(B6-Assumptions!B29)*Assumptions!B11</f>
        <v>362316831.544732</v>
      </c>
      <c r="C12" s="18">
        <f>-(C6-B6)*Assumptions!B11</f>
        <v>328458955.2095791</v>
      </c>
      <c r="D12" s="18">
        <f>-(D6-C6)*Assumptions!B11</f>
        <v>297765038.3985786</v>
      </c>
      <c r="E12" s="18">
        <f>-(E6-D6)*Assumptions!B11</f>
        <v>269939414.609455</v>
      </c>
      <c r="F12" s="18">
        <f>-(F6-E6)*Assumptions!B11</f>
        <v>244714046.85917965</v>
      </c>
    </row>
    <row r="13" spans="1:6" x14ac:dyDescent="0.25">
      <c r="A13" s="19" t="s">
        <v>49</v>
      </c>
      <c r="B13" s="20">
        <f>B9+B10+B11+B12</f>
        <v>1288260263.6042142</v>
      </c>
      <c r="C13" s="20">
        <f>C9+C10+C11+C12</f>
        <v>1167874587.6016974</v>
      </c>
      <c r="D13" s="20">
        <f>D9+D10+D11+D12</f>
        <v>1058738743.1712859</v>
      </c>
      <c r="E13" s="20">
        <f>E9+E10+E11+E12</f>
        <v>959801453.1627133</v>
      </c>
      <c r="F13" s="20">
        <f>F9+F10+F11+F12</f>
        <v>870109680.4428725</v>
      </c>
    </row>
    <row r="14" spans="1:6" x14ac:dyDescent="0.25">
      <c r="A14" t="s">
        <v>50</v>
      </c>
      <c r="B14" s="21">
        <f>1/(1+Assumptions!$B$26)^(1-0.5*Assumptions!$B$32)</f>
        <v>0.9459388793257185</v>
      </c>
      <c r="C14" s="21">
        <f>1/(1+Assumptions!$B$26)^(2-0.5*Assumptions!$B$32)</f>
        <v>0.846426452993757</v>
      </c>
      <c r="D14" s="21">
        <f>1/(1+Assumptions!$B$26)^(3-0.5*Assumptions!$B$32)</f>
        <v>0.7573826977471122</v>
      </c>
      <c r="E14" s="21">
        <f>1/(1+Assumptions!$B$26)^(4-0.5*Assumptions!$B$32)</f>
        <v>0.6777063131921333</v>
      </c>
      <c r="F14" s="21">
        <f>1/(1+Assumptions!$B$26)^(5-0.5*Assumptions!$B$32)</f>
        <v>0.6064118553363467</v>
      </c>
    </row>
    <row r="15" spans="1:6" x14ac:dyDescent="0.25">
      <c r="A15" s="19" t="s">
        <v>51</v>
      </c>
      <c r="B15" s="20">
        <f>B13*B14</f>
        <v>1218615470.0336251</v>
      </c>
      <c r="C15" s="20">
        <f>C13*C14</f>
        <v>988519944.7252514</v>
      </c>
      <c r="D15" s="20">
        <f>D13*D14</f>
        <v>801870405.5124555</v>
      </c>
      <c r="E15" s="20">
        <f>E13*E14</f>
        <v>650463504.2193544</v>
      </c>
      <c r="F15" s="20">
        <f>F13*F14</f>
        <v>527644825.663478</v>
      </c>
    </row>
    <row r="17" spans="1:2" x14ac:dyDescent="0.25">
      <c r="A17" s="22" t="s">
        <v>52</v>
      </c>
      <c r="B17" s="23">
        <f>SUM(B15:F15)</f>
        <v>4187114150.1541643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870109680.4428725</v>
      </c>
    </row>
    <row r="5" spans="1:2" x14ac:dyDescent="0.25">
      <c r="A5" t="s">
        <v>56</v>
      </c>
      <c r="B5" s="18">
        <f>IF(Assumptions!$B$33=0,B4,B4-Forecast!F11-Forecast!F10-Forecast!F12)</f>
        <v>587248994.4902039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0.2086557768260274</v>
      </c>
    </row>
    <row r="7" spans="1:2" x14ac:dyDescent="0.25">
      <c r="A7" t="s">
        <v>58</v>
      </c>
      <c r="B7" s="18">
        <f>-MAX(Forecast!F9,0)*B6</f>
        <v>-122532895.13565697</v>
      </c>
    </row>
    <row r="8" spans="1:2" x14ac:dyDescent="0.25">
      <c r="A8" t="s">
        <v>59</v>
      </c>
      <c r="B8" s="18">
        <f>IF(OR(Assumptions!$B$33=0,Assumptions!B12&lt;=0),B5,MAX(B5+B7,0))</f>
        <v>464716099.3545469</v>
      </c>
    </row>
    <row r="9" spans="1:2" x14ac:dyDescent="0.25">
      <c r="A9" t="s">
        <v>60</v>
      </c>
      <c r="B9" s="18">
        <f>B8*(1+Assumptions!B12)/(Assumptions!B26-Assumptions!B12)</f>
        <v>5145789626.816727</v>
      </c>
    </row>
    <row r="10" spans="1:2" x14ac:dyDescent="0.25">
      <c r="A10" t="s">
        <v>61</v>
      </c>
      <c r="B10" s="18">
        <f>B9/(1+Assumptions!B26)^(5-0.5*Assumptions!B32)</f>
        <v>3120467834.7684584</v>
      </c>
    </row>
    <row r="11" spans="1:2" x14ac:dyDescent="0.25">
      <c r="A11" t="s">
        <v>62</v>
      </c>
      <c r="B11" s="18">
        <f>Forecast!B17+B10</f>
        <v>7307581984.922623</v>
      </c>
    </row>
    <row r="12" spans="1:2" x14ac:dyDescent="0.25">
      <c r="A12" t="s">
        <v>63</v>
      </c>
      <c r="B12" s="18">
        <f>-Assumptions!B30</f>
        <v>171100000</v>
      </c>
    </row>
    <row r="13" spans="1:2" x14ac:dyDescent="0.25">
      <c r="A13" t="s">
        <v>64</v>
      </c>
      <c r="B13" s="18">
        <f>B11+B12</f>
        <v>7478681984.922623</v>
      </c>
    </row>
    <row r="14" spans="1:2" x14ac:dyDescent="0.25">
      <c r="A14" s="19" t="s">
        <v>65</v>
      </c>
      <c r="B14" s="24">
        <f>B13/Assumptions!B31</f>
        <v>48.218452514007886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824578230.359548</v>
      </c>
    </row>
    <row r="18" spans="1:2" x14ac:dyDescent="0.25">
      <c r="A18" t="s">
        <v>60</v>
      </c>
      <c r="B18" s="18">
        <f>B17*Assumptions!B13</f>
        <v>11012917511.827244</v>
      </c>
    </row>
    <row r="19" spans="1:2" x14ac:dyDescent="0.25">
      <c r="A19" t="s">
        <v>61</v>
      </c>
      <c r="B19" s="18">
        <f>B18/(1+Assumptions!B26)^(5-0.5*Assumptions!B32)</f>
        <v>6678363741.013302</v>
      </c>
    </row>
    <row r="20" spans="1:2" x14ac:dyDescent="0.25">
      <c r="A20" t="s">
        <v>62</v>
      </c>
      <c r="B20" s="18">
        <f>Forecast!B17+B19</f>
        <v>10865477891.167465</v>
      </c>
    </row>
    <row r="21" spans="1:2" x14ac:dyDescent="0.25">
      <c r="A21" t="s">
        <v>63</v>
      </c>
      <c r="B21" s="18">
        <f>-Assumptions!B30</f>
        <v>171100000</v>
      </c>
    </row>
    <row r="22" spans="1:2" x14ac:dyDescent="0.25">
      <c r="A22" t="s">
        <v>64</v>
      </c>
      <c r="B22" s="18">
        <f>B20+B21</f>
        <v>11036577891.167465</v>
      </c>
    </row>
    <row r="23" spans="1:2" x14ac:dyDescent="0.25">
      <c r="A23" s="19" t="s">
        <v>65</v>
      </c>
      <c r="B23" s="25">
        <f>B22/Assumptions!B31</f>
        <v>71.1578200591068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88.76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48.218452514007886</v>
      </c>
    </row>
    <row r="29" spans="1:2" x14ac:dyDescent="0.25">
      <c r="A29" s="19" t="s">
        <v>73</v>
      </c>
      <c r="B29" s="12">
        <f>B28/B26-1</f>
        <v>-0.4567547035375408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0.097568</v>
      </c>
      <c r="B5" s="31">
        <v>55.92751303140161</v>
      </c>
      <c r="C5" s="31">
        <v>56.42765386516342</v>
      </c>
      <c r="D5" s="31">
        <v>56.98239363861068</v>
      </c>
      <c r="E5" s="31">
        <v>57.6038532387799</v>
      </c>
      <c r="F5" s="31">
        <v>58.30802802113759</v>
      </c>
    </row>
    <row r="6" spans="1:6" x14ac:dyDescent="0.25">
      <c r="A6" s="30">
        <v>0.107568</v>
      </c>
      <c r="B6" s="31">
        <v>51.54620866008625</v>
      </c>
      <c r="C6" s="31">
        <v>51.812928015087735</v>
      </c>
      <c r="D6" s="31">
        <v>52.09986687497499</v>
      </c>
      <c r="E6" s="31">
        <v>52.41093526157776</v>
      </c>
      <c r="F6" s="31">
        <v>52.75112081270789</v>
      </c>
    </row>
    <row r="7" spans="1:6" x14ac:dyDescent="0.25">
      <c r="A7" s="30">
        <v>0.117568</v>
      </c>
      <c r="B7" s="31">
        <v>47.97604780744701</v>
      </c>
      <c r="C7" s="31">
        <v>48.09590250147895</v>
      </c>
      <c r="D7" s="32">
        <v>48.21835406310338</v>
      </c>
      <c r="E7" s="31">
        <v>48.34384732392417</v>
      </c>
      <c r="F7" s="31">
        <v>48.47293486469833</v>
      </c>
    </row>
    <row r="8" spans="1:6" x14ac:dyDescent="0.25">
      <c r="A8" s="30">
        <v>0.127568</v>
      </c>
      <c r="B8" s="31">
        <v>45.154187525523554</v>
      </c>
      <c r="C8" s="31">
        <v>45.24064377696281</v>
      </c>
      <c r="D8" s="31">
        <v>45.32710002840208</v>
      </c>
      <c r="E8" s="31">
        <v>45.41355627984135</v>
      </c>
      <c r="F8" s="31">
        <v>45.5000125312806</v>
      </c>
    </row>
    <row r="9" spans="1:6" x14ac:dyDescent="0.25">
      <c r="A9" s="30">
        <v>0.137568</v>
      </c>
      <c r="B9" s="31">
        <v>42.76583885202814</v>
      </c>
      <c r="C9" s="31">
        <v>42.84288748087509</v>
      </c>
      <c r="D9" s="31">
        <v>42.91993610972204</v>
      </c>
      <c r="E9" s="31">
        <v>42.99698473856898</v>
      </c>
      <c r="F9" s="31">
        <v>43.07403336741593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4086900000</v>
      </c>
      <c r="C5" s="18">
        <v>4178000000</v>
      </c>
      <c r="D5" s="18">
        <v>4772400000</v>
      </c>
      <c r="E5" s="18">
        <v>5485500000</v>
      </c>
      <c r="F5" s="8" t="s">
        <v>84</v>
      </c>
    </row>
    <row r="6" spans="1:6" x14ac:dyDescent="0.25">
      <c r="A6" t="s">
        <v>44</v>
      </c>
      <c r="B6" s="18">
        <v>524200000</v>
      </c>
      <c r="C6" s="18">
        <v>787400000</v>
      </c>
      <c r="D6" s="18">
        <v>1153300000</v>
      </c>
      <c r="E6" s="18">
        <v>1557700000</v>
      </c>
      <c r="F6" s="8" t="s">
        <v>85</v>
      </c>
    </row>
    <row r="7" spans="1:6" x14ac:dyDescent="0.25">
      <c r="A7" t="s">
        <v>86</v>
      </c>
      <c r="B7" s="18">
        <v>463000000</v>
      </c>
      <c r="C7" s="18">
        <v>451300000</v>
      </c>
      <c r="D7" s="18">
        <v>613700000</v>
      </c>
      <c r="E7" s="18">
        <v>690100000</v>
      </c>
      <c r="F7" s="8" t="s">
        <v>87</v>
      </c>
    </row>
    <row r="8" spans="1:6" x14ac:dyDescent="0.25">
      <c r="A8" t="s">
        <v>88</v>
      </c>
      <c r="B8" s="18">
        <v>224900000</v>
      </c>
      <c r="C8" s="18">
        <v>183100000</v>
      </c>
      <c r="D8" s="18">
        <v>236100000</v>
      </c>
      <c r="E8" s="18">
        <v>509700000</v>
      </c>
      <c r="F8" s="8" t="s">
        <v>89</v>
      </c>
    </row>
    <row r="9" spans="1:6" x14ac:dyDescent="0.25">
      <c r="A9" t="s">
        <v>90</v>
      </c>
      <c r="B9" s="18">
        <v>-193200000</v>
      </c>
      <c r="C9" s="18">
        <v>-563900000</v>
      </c>
      <c r="D9" s="18">
        <v>-161000000</v>
      </c>
      <c r="E9" s="18">
        <v>827500000</v>
      </c>
      <c r="F9" s="8" t="s">
        <v>91</v>
      </c>
    </row>
    <row r="10" spans="1:6" x14ac:dyDescent="0.25">
      <c r="A10" t="s">
        <v>92</v>
      </c>
      <c r="B10" s="18">
        <v>1203100000</v>
      </c>
      <c r="C10" s="18">
        <v>1200400000</v>
      </c>
      <c r="D10" s="18">
        <v>1509300000</v>
      </c>
      <c r="E10" s="18">
        <v>2414500000</v>
      </c>
      <c r="F10" s="8" t="s">
        <v>93</v>
      </c>
    </row>
    <row r="11" spans="1:6" x14ac:dyDescent="0.25">
      <c r="A11" t="s">
        <v>94</v>
      </c>
      <c r="B11" s="18">
        <v>1374200000</v>
      </c>
      <c r="C11" s="18">
        <v>1562700000</v>
      </c>
      <c r="D11" s="18">
        <v>734400000</v>
      </c>
      <c r="E11" s="18">
        <v>586300000</v>
      </c>
      <c r="F11" s="8" t="s">
        <v>95</v>
      </c>
    </row>
    <row r="12" spans="1:6" x14ac:dyDescent="0.25">
      <c r="A12" t="s">
        <v>32</v>
      </c>
      <c r="B12" s="34">
        <v>155100000</v>
      </c>
      <c r="C12" s="34">
        <v>161500000</v>
      </c>
      <c r="D12" s="34">
        <v>160300000</v>
      </c>
      <c r="E12" s="34">
        <v>163300000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2026-09-19T00:06:14Z</dcterms:modified>
</cp:coreProperties>
</file>