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<sst xmlns="http://schemas.openxmlformats.org/spreadsheetml/2006/main" count="113" uniqueCount="100">
  <si>
    <t>Synchrony Financial (SYF)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</si>
  <si>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</si>
  <si>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</si>
  <si>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</si>
  <si>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</si>
  <si>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</si>
  <si>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</si>
  <si>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</si>
  <si>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</si>
  <si>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</si>
  <si>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</si>
  <si>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</si>
  <si>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</si>
  <si>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</si>
  <si>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</si>
  <si>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</si>
  <si>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</si>
  <si>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</si>
  <si>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</si>
  <si>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</si>
  <si>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</si>
  <si>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</si>
  <si>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Implied cost of debt of 27.0% is not a credible funding cost, so risk-free + 2bp is assumed instead. Interest expense and reported debt are measuring different things - common for banks, whose interest expense includes deposits that total debt excludes.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</si>
  <si>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</si>
  <si>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</si>
  <si>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</si>
  <si>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</si>
  <si>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</si>
  <si>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</si>
  <si>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</si>
  <si>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</si>
  <si>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</si>
  <si>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</si>
  <si>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</si>
  <si>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</si>
  <si>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</si>
  <si>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</si>
  <si>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</si>
  <si>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</si>
  <si>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</si>
  <si>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</si>
  <si>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</si>
  <si>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</si>
  <si>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</si>
  <si>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</si>
  <si>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</si>
  <si>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</si>
  <si>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</si>
  <si>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</si>
  <si>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</si>
  <si>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</si>
  <si>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</si>
  <si>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</si>
  <si>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</si>
  <si>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</si>
  <si>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</si>
  <si>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</si>
  <si>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</si>
  <si>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</si>
  <si>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</si>
  <si>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</si>
  <si>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</si>
  <si>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</si>
  <si>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</si>
  <si>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</si>
  <si>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</si>
  <si>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</si>
  <si>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</si>
  <si>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</si>
  <si>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</si>
  <si>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</si>
  <si>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</si>
  <si>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</si>
  <si>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</si>
  <si>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</si>
  <si>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</si>
  <si>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</si>
  <si>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</si>
  <si>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</si>
  <si>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</si>
  <si>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</si>
  <si>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</si>
  <si>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</si>
  <si>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</si>
  <si>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</si>
  <si>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</si>
  <si>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</si>
  <si>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depreciationAndAmortization</t>
  </si>
  <si>
    <t>Capital expenditure</t>
  </si>
  <si>
    <t>Change in working capital</t>
  </si>
  <si>
    <t>changeInWorkingCapital</t>
  </si>
  <si>
    <t>Total debt</t>
  </si>
  <si>
    <t>totalDebt</t>
  </si>
  <si>
    <t>Cash and equivalents</t>
  </si>
  <si>
    <t>cashAndCashEquivalents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</si>
  <si>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</si>
  <si>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</si>
  <si>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</si>
  <si>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Adjusted: Reported capital expenditure averages just 0.00% of revenue, which is too low to be the company's real investment - property trusts and similar structures invest through lines that are not reported as capex. Capex has been set to 3.39%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</si>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</sst>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0.0866934224036191</v>
      </c>
    </row>
    <row r="7" spans="1:2" x14ac:dyDescent="0.25">
      <c r="A7" t="s">
        <v>5</v>
      </c>
      <c r="B7" s="6">
        <v>0.29083868516617095</v>
      </c>
    </row>
    <row r="8" spans="1:2" x14ac:dyDescent="0.25">
      <c r="A8" t="s">
        <v>6</v>
      </c>
      <c r="B8" s="6">
        <v>0.21</v>
      </c>
    </row>
    <row r="9" spans="1:2" x14ac:dyDescent="0.25">
      <c r="A9" t="s">
        <v>7</v>
      </c>
      <c r="B9" s="6">
        <v>0.03393974827660162</v>
      </c>
    </row>
    <row r="10" spans="1:2" x14ac:dyDescent="0.25">
      <c r="A10" t="s">
        <v>8</v>
      </c>
      <c r="B10" s="6">
        <v>0.03393974827660162</v>
      </c>
    </row>
    <row r="11" spans="1:2" x14ac:dyDescent="0.25">
      <c r="A11" t="s">
        <v>9</v>
      </c>
      <c r="B11" s="6">
        <v>0.14345696291112667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4.795487432911393</v>
      </c>
    </row>
    <row r="14" spans="1:3" x14ac:dyDescent="0.25">
      <c r="A14" t="s">
        <v>12</v>
      </c>
      <c r="B14" s="6">
        <v>0.11775840758975639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1.20636</v>
      </c>
      <c r="C19" s="8" t="s">
        <v>19</v>
      </c>
    </row>
    <row r="20" spans="1:2" x14ac:dyDescent="0.25">
      <c r="A20" t="s">
        <v>20</v>
      </c>
      <c r="B20" s="10">
        <f>B17+B19*B18</f>
        <v>0.11632980000000001</v>
      </c>
    </row>
    <row r="21" spans="1:3" x14ac:dyDescent="0.25">
      <c r="A21" t="s">
        <v>21</v>
      </c>
      <c r="B21" s="6">
        <v>0.06998</v>
      </c>
      <c r="C21" s="8" t="s">
        <v>22</v>
      </c>
    </row>
    <row r="22" spans="1:2" x14ac:dyDescent="0.25">
      <c r="A22" t="s">
        <v>23</v>
      </c>
      <c r="B22" s="11">
        <v>24415827968</v>
      </c>
    </row>
    <row r="23" spans="1:2" x14ac:dyDescent="0.25">
      <c r="A23" t="s">
        <v>24</v>
      </c>
      <c r="B23" s="11">
        <v>15182000000</v>
      </c>
    </row>
    <row r="24" spans="1:2" x14ac:dyDescent="0.25">
      <c r="A24" t="s">
        <v>25</v>
      </c>
      <c r="B24" s="10">
        <f>B22/(B22+B23)</f>
        <v>0.6165951321302533</v>
      </c>
    </row>
    <row r="25" spans="1:2" x14ac:dyDescent="0.25">
      <c r="A25" t="s">
        <v>26</v>
      </c>
      <c r="B25" s="10">
        <f>1-B24</f>
        <v>0.3834048678697467</v>
      </c>
    </row>
    <row r="26" spans="1:2" x14ac:dyDescent="0.25">
      <c r="A26" t="s">
        <v>27</v>
      </c>
      <c r="B26" s="12">
        <f>B24*B20+B25*B21*(1-B8)</f>
        <v>0.0929246197979706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14981000000</v>
      </c>
      <c r="C29" s="8" t="s">
        <v>30</v>
      </c>
    </row>
    <row r="30" spans="1:2" x14ac:dyDescent="0.25">
      <c r="A30" t="s">
        <v>31</v>
      </c>
      <c r="B30" s="11">
        <v>209000000</v>
      </c>
    </row>
    <row r="31" spans="1:2" x14ac:dyDescent="0.25">
      <c r="A31" t="s">
        <v>32</v>
      </c>
      <c r="B31" s="13">
        <v>373898504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0.0866934224036191</v>
      </c>
      <c r="C5" s="10">
        <f>Assumptions!B6</f>
        <v>0.0866934224036191</v>
      </c>
      <c r="D5" s="10">
        <f>Assumptions!B6</f>
        <v>0.0866934224036191</v>
      </c>
      <c r="E5" s="10">
        <f>Assumptions!B6</f>
        <v>0.0866934224036191</v>
      </c>
      <c r="F5" s="10">
        <f>Assumptions!B6</f>
        <v>0.0866934224036191</v>
      </c>
    </row>
    <row r="6" spans="1:6" x14ac:dyDescent="0.25">
      <c r="A6" t="s">
        <v>43</v>
      </c>
      <c r="B6" s="18">
        <f>Assumptions!B29*(1+B5)</f>
        <v>16279754161.028618</v>
      </c>
      <c r="C6" s="18">
        <f>B6*(1+C5)</f>
        <v>17691101765.13775</v>
      </c>
      <c r="D6" s="18">
        <f>C6*(1+D5)</f>
        <v>19224803923.248245</v>
      </c>
      <c r="E6" s="18">
        <f>D6*(1+E5)</f>
        <v>20891467970.393158</v>
      </c>
      <c r="F6" s="18">
        <f>E6*(1+F5)</f>
        <v>22702620827.78213</v>
      </c>
    </row>
    <row r="7" spans="1:6" x14ac:dyDescent="0.25">
      <c r="A7" t="s">
        <v>5</v>
      </c>
      <c r="B7" s="10">
        <f>Assumptions!B7</f>
        <v>0.29083868516617095</v>
      </c>
      <c r="C7" s="10">
        <f>Assumptions!B7</f>
        <v>0.29083868516617095</v>
      </c>
      <c r="D7" s="10">
        <f>Assumptions!B7</f>
        <v>0.29083868516617095</v>
      </c>
      <c r="E7" s="10">
        <f>Assumptions!B7</f>
        <v>0.29083868516617095</v>
      </c>
      <c r="F7" s="10">
        <f>Assumptions!B7</f>
        <v>0.29083868516617095</v>
      </c>
    </row>
    <row r="8" spans="1:6" x14ac:dyDescent="0.25">
      <c r="A8" t="s">
        <v>44</v>
      </c>
      <c r="B8" s="18">
        <f>B6*B7</f>
        <v>4734782295.022063</v>
      </c>
      <c r="C8" s="18">
        <f>C6*C7</f>
        <v>5145256776.513589</v>
      </c>
      <c r="D8" s="18">
        <f>D6*D7</f>
        <v>5591316695.6149645</v>
      </c>
      <c r="E8" s="18">
        <f>E6*E7</f>
        <v>6076047075.70032</v>
      </c>
      <c r="F8" s="18">
        <f>F6*F7</f>
        <v>6602800391.378283</v>
      </c>
    </row>
    <row r="9" spans="1:6" x14ac:dyDescent="0.25">
      <c r="A9" t="s">
        <v>45</v>
      </c>
      <c r="B9" s="18">
        <f>B8*(1-Assumptions!B8)</f>
        <v>3740478013.06743</v>
      </c>
      <c r="C9" s="18">
        <f>C8*(1-Assumptions!B8)</f>
        <v>4064752853.4457355</v>
      </c>
      <c r="D9" s="18">
        <f>D8*(1-Assumptions!B8)</f>
        <v>4417140189.535822</v>
      </c>
      <c r="E9" s="18">
        <f>E8*(1-Assumptions!B8)</f>
        <v>4800077189.803253</v>
      </c>
      <c r="F9" s="18">
        <f>F8*(1-Assumptions!B8)</f>
        <v>5216212309.188844</v>
      </c>
    </row>
    <row r="10" spans="1:6" x14ac:dyDescent="0.25">
      <c r="A10" t="s">
        <v>46</v>
      </c>
      <c r="B10" s="18">
        <f>B6*Assumptions!B9</f>
        <v>552530758.2302691</v>
      </c>
      <c r="C10" s="18">
        <f>C6*Assumptions!B9</f>
        <v>600431540.6445178</v>
      </c>
      <c r="D10" s="18">
        <f>D6*Assumptions!B9</f>
        <v>652485005.8220687</v>
      </c>
      <c r="E10" s="18">
        <f>E6*Assumptions!B9</f>
        <v>709051164.0438292</v>
      </c>
      <c r="F10" s="18">
        <f>F6*Assumptions!B9</f>
        <v>770521236.1140587</v>
      </c>
    </row>
    <row r="11" spans="1:6" x14ac:dyDescent="0.25">
      <c r="A11" t="s">
        <v>47</v>
      </c>
      <c r="B11" s="18">
        <f>-B6*Assumptions!B10</f>
        <v>-552530758.2302691</v>
      </c>
      <c r="C11" s="18">
        <f>-C6*Assumptions!B10</f>
        <v>-600431540.6445178</v>
      </c>
      <c r="D11" s="18">
        <f>-D6*Assumptions!B10</f>
        <v>-652485005.8220687</v>
      </c>
      <c r="E11" s="18">
        <f>-E6*Assumptions!B10</f>
        <v>-709051164.0438292</v>
      </c>
      <c r="F11" s="18">
        <f>-F6*Assumptions!B10</f>
        <v>-770521236.1140587</v>
      </c>
    </row>
    <row r="12" spans="1:6" x14ac:dyDescent="0.25">
      <c r="A12" t="s">
        <v>48</v>
      </c>
      <c r="B12" s="18">
        <f>-(B6-Assumptions!B29)*Assumptions!B11</f>
        <v>-186315327.50935388</v>
      </c>
      <c r="C12" s="18">
        <f>-(C6-B6)*Assumptions!B11</f>
        <v>-202467640.89739108</v>
      </c>
      <c r="D12" s="18">
        <f>-(D6-C6)*Assumptions!B11</f>
        <v>-220020253.61277243</v>
      </c>
      <c r="E12" s="18">
        <f>-(E6-D6)*Assumptions!B11</f>
        <v>-239094562.39657602</v>
      </c>
      <c r="F12" s="18">
        <f>-(F6-E6)*Assumptions!B11</f>
        <v>-259822488.28883103</v>
      </c>
    </row>
    <row r="13" spans="1:6" x14ac:dyDescent="0.25">
      <c r="A13" s="19" t="s">
        <v>49</v>
      </c>
      <c r="B13" s="20">
        <f>B9+B10+B11+B12</f>
        <v>3554162685.558076</v>
      </c>
      <c r="C13" s="20">
        <f>C9+C10+C11+C12</f>
        <v>3862285212.5483437</v>
      </c>
      <c r="D13" s="20">
        <f>D9+D10+D11+D12</f>
        <v>4197119935.9230494</v>
      </c>
      <c r="E13" s="20">
        <f>E9+E10+E11+E12</f>
        <v>4560982627.406677</v>
      </c>
      <c r="F13" s="20">
        <f>F9+F10+F11+F12</f>
        <v>4956389820.900013</v>
      </c>
    </row>
    <row r="14" spans="1:6" x14ac:dyDescent="0.25">
      <c r="A14" t="s">
        <v>50</v>
      </c>
      <c r="B14" s="21">
        <f>1/(1+Assumptions!$B$26)^(1-0.5*Assumptions!$B$32)</f>
        <v>0.9565438755276514</v>
      </c>
      <c r="C14" s="21">
        <f>1/(1+Assumptions!$B$26)^(2-0.5*Assumptions!$B$32)</f>
        <v>0.8752148667896881</v>
      </c>
      <c r="D14" s="21">
        <f>1/(1+Assumptions!$B$26)^(3-0.5*Assumptions!$B$32)</f>
        <v>0.8008007605789623</v>
      </c>
      <c r="E14" s="21">
        <f>1/(1+Assumptions!$B$26)^(4-0.5*Assumptions!$B$32)</f>
        <v>0.7327136255078527</v>
      </c>
      <c r="F14" s="21">
        <f>1/(1+Assumptions!$B$26)^(5-0.5*Assumptions!$B$32)</f>
        <v>0.6704155183577952</v>
      </c>
    </row>
    <row r="15" spans="1:6" x14ac:dyDescent="0.25">
      <c r="A15" s="19" t="s">
        <v>51</v>
      </c>
      <c r="B15" s="20">
        <f>B13*B14</f>
        <v>3399712549.4994874</v>
      </c>
      <c r="C15" s="20">
        <f>C13*C14</f>
        <v>3380329437.8042808</v>
      </c>
      <c r="D15" s="20">
        <f>D13*D14</f>
        <v>3361056836.9283037</v>
      </c>
      <c r="E15" s="20">
        <f>E13*E14</f>
        <v>3341894116.805478</v>
      </c>
      <c r="F15" s="20">
        <f>F13*F14</f>
        <v>3322840650.9619823</v>
      </c>
    </row>
    <row r="17" spans="1:2" x14ac:dyDescent="0.25">
      <c r="A17" s="22" t="s">
        <v>52</v>
      </c>
      <c r="B17" s="23">
        <f>SUM(B15:F15)</f>
        <v>16805833591.99953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4956389820.900013</v>
      </c>
    </row>
    <row r="5" spans="1:2" x14ac:dyDescent="0.25">
      <c r="A5" t="s">
        <v>56</v>
      </c>
      <c r="B5" s="18">
        <f>IF(Assumptions!$B$33=0,B4,B4-Forecast!F11-Forecast!F10-Forecast!F12)</f>
        <v>5216212309.188844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0.21229906646746052</v>
      </c>
    </row>
    <row r="7" spans="1:2" x14ac:dyDescent="0.25">
      <c r="A7" t="s">
        <v>58</v>
      </c>
      <c r="B7" s="18">
        <f>-MAX(Forecast!F9,0)*B6</f>
        <v>-1107397003.7368681</v>
      </c>
    </row>
    <row r="8" spans="1:2" x14ac:dyDescent="0.25">
      <c r="A8" t="s">
        <v>59</v>
      </c>
      <c r="B8" s="18">
        <f>IF(OR(Assumptions!$B$33=0,Assumptions!B12&lt;=0),B5,MAX(B5+B7,0))</f>
        <v>4108815305.451976</v>
      </c>
    </row>
    <row r="9" spans="1:2" x14ac:dyDescent="0.25">
      <c r="A9" t="s">
        <v>60</v>
      </c>
      <c r="B9" s="18">
        <f>B8*(1+Assumptions!B12)/(Assumptions!B26-Assumptions!B12)</f>
        <v>62003080777.11322</v>
      </c>
    </row>
    <row r="10" spans="1:2" x14ac:dyDescent="0.25">
      <c r="A10" t="s">
        <v>61</v>
      </c>
      <c r="B10" s="18">
        <f>B9/(1+Assumptions!B26)^(5-0.5*Assumptions!B32)</f>
        <v>41567827538.968605</v>
      </c>
    </row>
    <row r="11" spans="1:2" x14ac:dyDescent="0.25">
      <c r="A11" t="s">
        <v>62</v>
      </c>
      <c r="B11" s="18">
        <f>Forecast!B17+B10</f>
        <v>58373661130.96814</v>
      </c>
    </row>
    <row r="12" spans="1:2" x14ac:dyDescent="0.25">
      <c r="A12" t="s">
        <v>63</v>
      </c>
      <c r="B12" s="18">
        <f>-Assumptions!B30</f>
        <v>-209000000</v>
      </c>
    </row>
    <row r="13" spans="1:2" x14ac:dyDescent="0.25">
      <c r="A13" t="s">
        <v>64</v>
      </c>
      <c r="B13" s="18">
        <f>B11+B12</f>
        <v>58164661130.96814</v>
      </c>
    </row>
    <row r="14" spans="1:2" x14ac:dyDescent="0.25">
      <c r="A14" s="19" t="s">
        <v>65</v>
      </c>
      <c r="B14" s="24">
        <f>B13/Assumptions!B31</f>
        <v>155.56270086324855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7373321627.492341</v>
      </c>
    </row>
    <row r="18" spans="1:2" x14ac:dyDescent="0.25">
      <c r="A18" t="s">
        <v>60</v>
      </c>
      <c r="B18" s="18">
        <f>B17*Assumptions!B13</f>
        <v>35358671203.4533</v>
      </c>
    </row>
    <row r="19" spans="1:2" x14ac:dyDescent="0.25">
      <c r="A19" t="s">
        <v>61</v>
      </c>
      <c r="B19" s="18">
        <f>B18/(1+Assumptions!B26)^(5-0.5*Assumptions!B32)</f>
        <v>23705001883.305992</v>
      </c>
    </row>
    <row r="20" spans="1:2" x14ac:dyDescent="0.25">
      <c r="A20" t="s">
        <v>62</v>
      </c>
      <c r="B20" s="18">
        <f>Forecast!B17+B19</f>
        <v>40510835475.30553</v>
      </c>
    </row>
    <row r="21" spans="1:2" x14ac:dyDescent="0.25">
      <c r="A21" t="s">
        <v>63</v>
      </c>
      <c r="B21" s="18">
        <f>-Assumptions!B30</f>
        <v>-209000000</v>
      </c>
    </row>
    <row r="22" spans="1:2" x14ac:dyDescent="0.25">
      <c r="A22" t="s">
        <v>64</v>
      </c>
      <c r="B22" s="18">
        <f>B20+B21</f>
        <v>40301835475.30553</v>
      </c>
    </row>
    <row r="23" spans="1:2" x14ac:dyDescent="0.25">
      <c r="A23" s="19" t="s">
        <v>65</v>
      </c>
      <c r="B23" s="25">
        <f>B22/Assumptions!B31</f>
        <v>107.78816990213346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75.04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155.56270086324855</v>
      </c>
    </row>
    <row r="29" spans="1:2" x14ac:dyDescent="0.25">
      <c r="A29" s="19" t="s">
        <v>73</v>
      </c>
      <c r="B29" s="12">
        <f>B28/B26-1</f>
        <v>1.073063710864186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0.072925</v>
      </c>
      <c r="B5" s="31">
        <v>201.9236272588883</v>
      </c>
      <c r="C5" s="31">
        <v>209.12630185282893</v>
      </c>
      <c r="D5" s="31">
        <v>217.74183782554923</v>
      </c>
      <c r="E5" s="31">
        <v>228.26395493666928</v>
      </c>
      <c r="F5" s="31">
        <v>241.4467393318977</v>
      </c>
    </row>
    <row r="6" spans="1:6" x14ac:dyDescent="0.25">
      <c r="A6" s="30">
        <v>0.082925</v>
      </c>
      <c r="B6" s="31">
        <v>172.53980702952592</v>
      </c>
      <c r="C6" s="31">
        <v>176.60651975809876</v>
      </c>
      <c r="D6" s="31">
        <v>181.30384463193238</v>
      </c>
      <c r="E6" s="31">
        <v>186.8105097035335</v>
      </c>
      <c r="F6" s="31">
        <v>193.37982958879175</v>
      </c>
    </row>
    <row r="7" spans="1:6" x14ac:dyDescent="0.25">
      <c r="A7" s="30">
        <v>0.092925</v>
      </c>
      <c r="B7" s="31">
        <v>150.69500979716162</v>
      </c>
      <c r="C7" s="31">
        <v>152.9888212053371</v>
      </c>
      <c r="D7" s="32">
        <v>155.5618656326437</v>
      </c>
      <c r="E7" s="31">
        <v>158.48070637327248</v>
      </c>
      <c r="F7" s="31">
        <v>161.83488930033226</v>
      </c>
    </row>
    <row r="8" spans="1:6" x14ac:dyDescent="0.25">
      <c r="A8" s="30">
        <v>0.102925</v>
      </c>
      <c r="B8" s="31">
        <v>133.8172117173094</v>
      </c>
      <c r="C8" s="31">
        <v>135.0536719811263</v>
      </c>
      <c r="D8" s="31">
        <v>136.39988993062292</v>
      </c>
      <c r="E8" s="31">
        <v>137.87844170957973</v>
      </c>
      <c r="F8" s="31">
        <v>139.5185508357281</v>
      </c>
    </row>
    <row r="9" spans="1:6" x14ac:dyDescent="0.25">
      <c r="A9" s="30">
        <v>0.112925</v>
      </c>
      <c r="B9" s="31">
        <v>120.38497319532541</v>
      </c>
      <c r="C9" s="31">
        <v>120.9673345021295</v>
      </c>
      <c r="D9" s="31">
        <v>121.5743031031106</v>
      </c>
      <c r="E9" s="31">
        <v>122.21033012172559</v>
      </c>
      <c r="F9" s="31">
        <v>122.88100909361135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14981000000</v>
      </c>
      <c r="C5" s="18">
        <v>15056000000</v>
      </c>
      <c r="D5" s="18">
        <v>13627000000</v>
      </c>
      <c r="E5" s="18">
        <v>11674000000</v>
      </c>
      <c r="F5" s="8" t="s">
        <v>84</v>
      </c>
    </row>
    <row r="6" spans="1:6" x14ac:dyDescent="0.25">
      <c r="A6" t="s">
        <v>44</v>
      </c>
      <c r="B6" s="18">
        <v>4621000000</v>
      </c>
      <c r="C6" s="18">
        <v>4553000000</v>
      </c>
      <c r="D6" s="18">
        <v>2904000000</v>
      </c>
      <c r="E6" s="18">
        <v>3962000000</v>
      </c>
      <c r="F6" s="8" t="s">
        <v>85</v>
      </c>
    </row>
    <row r="7" spans="1:6" x14ac:dyDescent="0.25">
      <c r="A7" t="s">
        <v>86</v>
      </c>
      <c r="B7" s="18">
        <v>514000000</v>
      </c>
      <c r="C7" s="18">
        <v>481000000</v>
      </c>
      <c r="D7" s="18">
        <v>458000000</v>
      </c>
      <c r="E7" s="18">
        <v>419000000</v>
      </c>
      <c r="F7" s="8" t="s">
        <v>87</v>
      </c>
    </row>
    <row r="8" spans="1:6" x14ac:dyDescent="0.25">
      <c r="A8" t="s">
        <v>88</v>
      </c>
      <c r="B8" s="18">
        <v>0</v>
      </c>
      <c r="C8" s="18">
        <v>0</v>
      </c>
      <c r="D8" s="18">
        <v>0</v>
      </c>
      <c r="E8" s="18">
        <v>0</v>
      </c>
      <c r="F8" s="8" t="s">
        <v>85</v>
      </c>
    </row>
    <row r="9" spans="1:6" x14ac:dyDescent="0.25">
      <c r="A9" t="s">
        <v>89</v>
      </c>
      <c r="B9" s="18">
        <v>161000000</v>
      </c>
      <c r="C9" s="18">
        <v>205000000</v>
      </c>
      <c r="D9" s="18">
        <v>345000000</v>
      </c>
      <c r="E9" s="18">
        <v>269000000</v>
      </c>
      <c r="F9" s="8" t="s">
        <v>90</v>
      </c>
    </row>
    <row r="10" spans="1:6" x14ac:dyDescent="0.25">
      <c r="A10" t="s">
        <v>91</v>
      </c>
      <c r="B10" s="18">
        <v>15182000000</v>
      </c>
      <c r="C10" s="18">
        <v>15462000000</v>
      </c>
      <c r="D10" s="18">
        <v>15982000000</v>
      </c>
      <c r="E10" s="18">
        <v>14191000000</v>
      </c>
      <c r="F10" s="8" t="s">
        <v>92</v>
      </c>
    </row>
    <row r="11" spans="1:6" x14ac:dyDescent="0.25">
      <c r="A11" t="s">
        <v>93</v>
      </c>
      <c r="B11" s="18">
        <v>14973000000</v>
      </c>
      <c r="C11" s="18">
        <v>14711000000</v>
      </c>
      <c r="D11" s="18">
        <v>14259000000</v>
      </c>
      <c r="E11" s="18">
        <v>10294000000</v>
      </c>
      <c r="F11" s="8" t="s">
        <v>94</v>
      </c>
    </row>
    <row r="12" spans="1:6" x14ac:dyDescent="0.25">
      <c r="A12" t="s">
        <v>32</v>
      </c>
      <c r="B12" s="34">
        <v>373898504</v>
      </c>
      <c r="C12" s="34">
        <v>400598397</v>
      </c>
      <c r="D12" s="34">
        <v>423498306</v>
      </c>
      <c r="E12" s="34">
        <v>483398066</v>
      </c>
      <c r="F12" s="8" t="s">
        <v>95</v>
      </c>
    </row>
    <row r="15" spans="1:1" x14ac:dyDescent="0.25">
      <c r="A15" s="19" t="s">
        <v>96</v>
      </c>
    </row>
    <row r="16" ht="54" customHeight="1" spans="1:6" x14ac:dyDescent="0.25">
      <c r="A16" s="35" t="s">
        <v>97</v>
      </c>
      <c r="B16" s="35"/>
      <c r="C16" s="35"/>
      <c r="D16" s="35"/>
      <c r="E16" s="35"/>
      <c r="F16" s="35"/>
    </row>
    <row r="17" ht="86" customHeight="1" spans="1:6" x14ac:dyDescent="0.25">
      <c r="A17" s="35" t="s">
        <v>98</v>
      </c>
      <c r="B17" s="35"/>
      <c r="C17" s="35"/>
      <c r="D17" s="35"/>
      <c r="E17" s="35"/>
      <c r="F17" s="35"/>
    </row>
    <row r="19" spans="1:1" x14ac:dyDescent="0.25">
      <c r="A19" s="36" t="s">
        <v>99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2026-09-19T00:06:34Z</dcterms:modified>
</cp:coreProperties>
</file>