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<sst xmlns="http://schemas.openxmlformats.org/spreadsheetml/2006/main" count="111" uniqueCount="99">
  <si>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Stryker Corporation (SYK)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</si>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</sst>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0.10830480093614558</v>
      </c>
    </row>
    <row r="7" spans="1:2" x14ac:dyDescent="0.25">
      <c r="A7" t="s">
        <v>5</v>
      </c>
      <c r="B7" s="6">
        <v>0.1919978966897929</v>
      </c>
    </row>
    <row r="8" spans="1:2" x14ac:dyDescent="0.25">
      <c r="A8" t="s">
        <v>6</v>
      </c>
      <c r="B8" s="6">
        <v>0.1406023070429115</v>
      </c>
    </row>
    <row r="9" spans="1:2" x14ac:dyDescent="0.25">
      <c r="A9" t="s">
        <v>7</v>
      </c>
      <c r="B9" s="6">
        <v>0.04955409177095248</v>
      </c>
    </row>
    <row r="10" spans="1:2" x14ac:dyDescent="0.25">
      <c r="A10" t="s">
        <v>8</v>
      </c>
      <c r="B10" s="6">
        <v>0.030909261585859552</v>
      </c>
    </row>
    <row r="11" spans="1:2" x14ac:dyDescent="0.25">
      <c r="A11" t="s">
        <v>9</v>
      </c>
      <c r="B11" s="6">
        <v>0.25231820400195215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18.76001518106206</v>
      </c>
    </row>
    <row r="14" spans="1:3" x14ac:dyDescent="0.25">
      <c r="A14" t="s">
        <v>12</v>
      </c>
      <c r="B14" s="6">
        <v>0.11016860784917343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0.84456</v>
      </c>
      <c r="C19" s="8" t="s">
        <v>19</v>
      </c>
    </row>
    <row r="20" spans="1:2" x14ac:dyDescent="0.25">
      <c r="A20" t="s">
        <v>20</v>
      </c>
      <c r="B20" s="10">
        <f>B17+B19*B18</f>
        <v>0.09643080000000001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105528614912</v>
      </c>
    </row>
    <row r="23" spans="1:2" x14ac:dyDescent="0.25">
      <c r="A23" t="s">
        <v>24</v>
      </c>
      <c r="B23" s="11">
        <v>15859000000</v>
      </c>
    </row>
    <row r="24" spans="1:2" x14ac:dyDescent="0.25">
      <c r="A24" t="s">
        <v>25</v>
      </c>
      <c r="B24" s="10">
        <f>B22/(B22+B23)</f>
        <v>0.8693524045966552</v>
      </c>
    </row>
    <row r="25" spans="1:2" x14ac:dyDescent="0.25">
      <c r="A25" t="s">
        <v>26</v>
      </c>
      <c r="B25" s="10">
        <f>1-B24</f>
        <v>0.1306475954033448</v>
      </c>
    </row>
    <row r="26" spans="1:2" x14ac:dyDescent="0.25">
      <c r="A26" t="s">
        <v>27</v>
      </c>
      <c r="B26" s="12">
        <f>B24*B20+B25*B21*(1-B8)</f>
        <v>0.08944401439633883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25116000000</v>
      </c>
      <c r="C29" s="8" t="s">
        <v>30</v>
      </c>
    </row>
    <row r="30" spans="1:2" x14ac:dyDescent="0.25">
      <c r="A30" t="s">
        <v>31</v>
      </c>
      <c r="B30" s="11">
        <v>11759000000</v>
      </c>
    </row>
    <row r="31" spans="1:2" x14ac:dyDescent="0.25">
      <c r="A31" t="s">
        <v>32</v>
      </c>
      <c r="B31" s="13">
        <v>386500000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0.10830480093614558</v>
      </c>
      <c r="C5" s="10">
        <f>Assumptions!B6</f>
        <v>0.10830480093614558</v>
      </c>
      <c r="D5" s="10">
        <f>Assumptions!B6</f>
        <v>0.10830480093614558</v>
      </c>
      <c r="E5" s="10">
        <f>Assumptions!B6</f>
        <v>0.10830480093614558</v>
      </c>
      <c r="F5" s="10">
        <f>Assumptions!B6</f>
        <v>0.10830480093614558</v>
      </c>
    </row>
    <row r="6" spans="1:6" x14ac:dyDescent="0.25">
      <c r="A6" t="s">
        <v>43</v>
      </c>
      <c r="B6" s="18">
        <f>Assumptions!B29*(1+B5)</f>
        <v>27836183380.312233</v>
      </c>
      <c r="C6" s="18">
        <f>B6*(1+C5)</f>
        <v>30850975680.138992</v>
      </c>
      <c r="D6" s="18">
        <f>C6*(1+D5)</f>
        <v>34192284459.862316</v>
      </c>
      <c r="E6" s="18">
        <f>D6*(1+E5)</f>
        <v>37895473021.83977</v>
      </c>
      <c r="F6" s="18">
        <f>E6*(1+F5)</f>
        <v>41999734683.8512</v>
      </c>
    </row>
    <row r="7" spans="1:6" x14ac:dyDescent="0.25">
      <c r="A7" t="s">
        <v>5</v>
      </c>
      <c r="B7" s="10">
        <f>Assumptions!B7</f>
        <v>0.1919978966897929</v>
      </c>
      <c r="C7" s="10">
        <f>Assumptions!B7</f>
        <v>0.1919978966897929</v>
      </c>
      <c r="D7" s="10">
        <f>Assumptions!B7</f>
        <v>0.1919978966897929</v>
      </c>
      <c r="E7" s="10">
        <f>Assumptions!B7</f>
        <v>0.1919978966897929</v>
      </c>
      <c r="F7" s="10">
        <f>Assumptions!B7</f>
        <v>0.1919978966897929</v>
      </c>
    </row>
    <row r="8" spans="1:6" x14ac:dyDescent="0.25">
      <c r="A8" t="s">
        <v>44</v>
      </c>
      <c r="B8" s="18">
        <f>B6*B7</f>
        <v>5344488660.891318</v>
      </c>
      <c r="C8" s="18">
        <f>C6*C7</f>
        <v>5923322441.414639</v>
      </c>
      <c r="D8" s="18">
        <f>D6*D7</f>
        <v>6564846699.312655</v>
      </c>
      <c r="E8" s="18">
        <f>E6*E7</f>
        <v>7275851114.258025</v>
      </c>
      <c r="F8" s="18">
        <f>F6*F7</f>
        <v>8063860720.8287735</v>
      </c>
    </row>
    <row r="9" spans="1:6" x14ac:dyDescent="0.25">
      <c r="A9" t="s">
        <v>45</v>
      </c>
      <c r="B9" s="18">
        <f>B8*(1-Assumptions!B8)</f>
        <v>4593041225.205318</v>
      </c>
      <c r="C9" s="18">
        <f>C8*(1-Assumptions!B8)</f>
        <v>5090489640.79269</v>
      </c>
      <c r="D9" s="18">
        <f>D8*(1-Assumptions!B8)</f>
        <v>5641814108.006254</v>
      </c>
      <c r="E9" s="18">
        <f>E8*(1-Assumptions!B8)</f>
        <v>6252849661.892609</v>
      </c>
      <c r="F9" s="18">
        <f>F8*(1-Assumptions!B8)</f>
        <v>6930063299.807533</v>
      </c>
    </row>
    <row r="10" spans="1:6" x14ac:dyDescent="0.25">
      <c r="A10" t="s">
        <v>46</v>
      </c>
      <c r="B10" s="18">
        <f>B6*Assumptions!B9</f>
        <v>1379396785.7810545</v>
      </c>
      <c r="C10" s="18">
        <f>C6*Assumptions!B9</f>
        <v>1528792080.0770307</v>
      </c>
      <c r="D10" s="18">
        <f>D6*Assumptions!B9</f>
        <v>1694367601.9825294</v>
      </c>
      <c r="E10" s="18">
        <f>E6*Assumptions!B9</f>
        <v>1877875747.8279016</v>
      </c>
      <c r="F10" s="18">
        <f>F6*Assumptions!B9</f>
        <v>2081258706.8792179</v>
      </c>
    </row>
    <row r="11" spans="1:6" x14ac:dyDescent="0.25">
      <c r="A11" t="s">
        <v>47</v>
      </c>
      <c r="B11" s="18">
        <f>-B6*Assumptions!B10</f>
        <v>-860395873.654027</v>
      </c>
      <c r="C11" s="18">
        <f>-C6*Assumptions!B10</f>
        <v>-953580877.4764074</v>
      </c>
      <c r="D11" s="18">
        <f>-D6*Assumptions!B10</f>
        <v>-1056858264.5880048</v>
      </c>
      <c r="E11" s="18">
        <f>-E6*Assumptions!B10</f>
        <v>-1171321088.551929</v>
      </c>
      <c r="F11" s="18">
        <f>-F6*Assumptions!B10</f>
        <v>-1298180785.879855</v>
      </c>
    </row>
    <row r="12" spans="1:6" x14ac:dyDescent="0.25">
      <c r="A12" t="s">
        <v>48</v>
      </c>
      <c r="B12" s="18">
        <f>-(B6-Assumptions!B29)*Assumptions!B11</f>
        <v>-686351785.0763417</v>
      </c>
      <c r="C12" s="18">
        <f>-(C6-B6)*Assumptions!B11</f>
        <v>-760686978.5312028</v>
      </c>
      <c r="D12" s="18">
        <f>-(D6-C6)*Assumptions!B11</f>
        <v>-843073030.3157434</v>
      </c>
      <c r="E12" s="18">
        <f>-(E6-D6)*Assumptions!B11</f>
        <v>-934381887.0387224</v>
      </c>
      <c r="F12" s="18">
        <f>-(F6-E6)*Assumptions!B11</f>
        <v>-1035579931.3127909</v>
      </c>
    </row>
    <row r="13" spans="1:6" x14ac:dyDescent="0.25">
      <c r="A13" s="19" t="s">
        <v>49</v>
      </c>
      <c r="B13" s="20">
        <f>B9+B10+B11+B12</f>
        <v>4425690352.256004</v>
      </c>
      <c r="C13" s="20">
        <f>C9+C10+C11+C12</f>
        <v>4905013864.86211</v>
      </c>
      <c r="D13" s="20">
        <f>D9+D10+D11+D12</f>
        <v>5436250415.085035</v>
      </c>
      <c r="E13" s="20">
        <f>E9+E10+E11+E12</f>
        <v>6025022434.129859</v>
      </c>
      <c r="F13" s="20">
        <f>F9+F10+F11+F12</f>
        <v>6677561289.494104</v>
      </c>
    </row>
    <row r="14" spans="1:6" x14ac:dyDescent="0.25">
      <c r="A14" t="s">
        <v>50</v>
      </c>
      <c r="B14" s="21">
        <f>1/(1+Assumptions!$B$26)^(1-0.5*Assumptions!$B$32)</f>
        <v>0.9580706620280487</v>
      </c>
      <c r="C14" s="21">
        <f>1/(1+Assumptions!$B$26)^(2-0.5*Assumptions!$B$32)</f>
        <v>0.8794124795471163</v>
      </c>
      <c r="D14" s="21">
        <f>1/(1+Assumptions!$B$26)^(3-0.5*Assumptions!$B$32)</f>
        <v>0.8072121815588652</v>
      </c>
      <c r="E14" s="21">
        <f>1/(1+Assumptions!$B$26)^(4-0.5*Assumptions!$B$32)</f>
        <v>0.7409395718293441</v>
      </c>
      <c r="F14" s="21">
        <f>1/(1+Assumptions!$B$26)^(5-0.5*Assumptions!$B$32)</f>
        <v>0.6801079835570063</v>
      </c>
    </row>
    <row r="15" spans="1:6" x14ac:dyDescent="0.25">
      <c r="A15" s="19" t="s">
        <v>51</v>
      </c>
      <c r="B15" s="20">
        <f>B13*B14</f>
        <v>4240124085.717058</v>
      </c>
      <c r="C15" s="20">
        <f>C13*C14</f>
        <v>4313530405.111372</v>
      </c>
      <c r="D15" s="20">
        <f>D13*D14</f>
        <v>4388207557.061078</v>
      </c>
      <c r="E15" s="20">
        <f>E13*E14</f>
        <v>4464177542.60637</v>
      </c>
      <c r="F15" s="20">
        <f>F13*F14</f>
        <v>4541462743.676158</v>
      </c>
    </row>
    <row r="17" spans="1:2" x14ac:dyDescent="0.25">
      <c r="A17" s="22" t="s">
        <v>52</v>
      </c>
      <c r="B17" s="23">
        <f>SUM(B15:F15)</f>
        <v>21947502334.172035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6677561289.494104</v>
      </c>
    </row>
    <row r="5" spans="1:2" x14ac:dyDescent="0.25">
      <c r="A5" t="s">
        <v>56</v>
      </c>
      <c r="B5" s="18">
        <f>IF(Assumptions!$B$33=0,B4,B4-Forecast!F11-Forecast!F10-Forecast!F12)</f>
        <v>8028070352.424347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0.2269248971015982</v>
      </c>
    </row>
    <row r="7" spans="1:2" x14ac:dyDescent="0.25">
      <c r="A7" t="s">
        <v>58</v>
      </c>
      <c r="B7" s="18">
        <f>-MAX(Forecast!F9,0)*B6</f>
        <v>-1821769038.648286</v>
      </c>
    </row>
    <row r="8" spans="1:2" x14ac:dyDescent="0.25">
      <c r="A8" t="s">
        <v>59</v>
      </c>
      <c r="B8" s="18">
        <f>IF(OR(Assumptions!$B$33=0,Assumptions!B12&lt;=0),B5,MAX(B5+B7,0))</f>
        <v>6206301313.776061</v>
      </c>
    </row>
    <row r="9" spans="1:2" x14ac:dyDescent="0.25">
      <c r="A9" t="s">
        <v>60</v>
      </c>
      <c r="B9" s="18">
        <f>B8*(1+Assumptions!B12)/(Assumptions!B26-Assumptions!B12)</f>
        <v>98712951174.9018</v>
      </c>
    </row>
    <row r="10" spans="1:2" x14ac:dyDescent="0.25">
      <c r="A10" t="s">
        <v>61</v>
      </c>
      <c r="B10" s="18">
        <f>B9/(1+Assumptions!B26)^(5-0.5*Assumptions!B32)</f>
        <v>67135466174.523674</v>
      </c>
    </row>
    <row r="11" spans="1:2" x14ac:dyDescent="0.25">
      <c r="A11" t="s">
        <v>62</v>
      </c>
      <c r="B11" s="18">
        <f>Forecast!B17+B10</f>
        <v>89082968508.69571</v>
      </c>
    </row>
    <row r="12" spans="1:2" x14ac:dyDescent="0.25">
      <c r="A12" t="s">
        <v>63</v>
      </c>
      <c r="B12" s="18">
        <f>-Assumptions!B30</f>
        <v>-11759000000</v>
      </c>
    </row>
    <row r="13" spans="1:2" x14ac:dyDescent="0.25">
      <c r="A13" t="s">
        <v>64</v>
      </c>
      <c r="B13" s="18">
        <f>B11+B12</f>
        <v>77323968508.69571</v>
      </c>
    </row>
    <row r="14" spans="1:2" x14ac:dyDescent="0.25">
      <c r="A14" s="19" t="s">
        <v>65</v>
      </c>
      <c r="B14" s="24">
        <f>B13/Assumptions!B31</f>
        <v>200.06201425277027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10145119427.70799</v>
      </c>
    </row>
    <row r="18" spans="1:2" x14ac:dyDescent="0.25">
      <c r="A18" t="s">
        <v>60</v>
      </c>
      <c r="B18" s="18">
        <f>B17*Assumptions!B13</f>
        <v>190322594477.48953</v>
      </c>
    </row>
    <row r="19" spans="1:2" x14ac:dyDescent="0.25">
      <c r="A19" t="s">
        <v>61</v>
      </c>
      <c r="B19" s="18">
        <f>B18/(1+Assumptions!B26)^(5-0.5*Assumptions!B32)</f>
        <v>129439915955.42323</v>
      </c>
    </row>
    <row r="20" spans="1:2" x14ac:dyDescent="0.25">
      <c r="A20" t="s">
        <v>62</v>
      </c>
      <c r="B20" s="18">
        <f>Forecast!B17+B19</f>
        <v>151387418289.59528</v>
      </c>
    </row>
    <row r="21" spans="1:2" x14ac:dyDescent="0.25">
      <c r="A21" t="s">
        <v>63</v>
      </c>
      <c r="B21" s="18">
        <f>-Assumptions!B30</f>
        <v>-11759000000</v>
      </c>
    </row>
    <row r="22" spans="1:2" x14ac:dyDescent="0.25">
      <c r="A22" t="s">
        <v>64</v>
      </c>
      <c r="B22" s="18">
        <f>B20+B21</f>
        <v>139628418289.59528</v>
      </c>
    </row>
    <row r="23" spans="1:2" x14ac:dyDescent="0.25">
      <c r="A23" s="19" t="s">
        <v>65</v>
      </c>
      <c r="B23" s="25">
        <f>B22/Assumptions!B31</f>
        <v>361.2636954452659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275.12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200.06201425277027</v>
      </c>
    </row>
    <row r="29" spans="1:2" x14ac:dyDescent="0.25">
      <c r="A29" s="19" t="s">
        <v>73</v>
      </c>
      <c r="B29" s="12">
        <f>B28/B26-1</f>
        <v>-0.2728190816633823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0.069444</v>
      </c>
      <c r="B5" s="31">
        <v>276.3990402561682</v>
      </c>
      <c r="C5" s="31">
        <v>288.37085968532375</v>
      </c>
      <c r="D5" s="31">
        <v>302.8795641953919</v>
      </c>
      <c r="E5" s="31">
        <v>320.8898956029654</v>
      </c>
      <c r="F5" s="31">
        <v>343.92677562046396</v>
      </c>
    </row>
    <row r="6" spans="1:6" x14ac:dyDescent="0.25">
      <c r="A6" s="30">
        <v>0.079444</v>
      </c>
      <c r="B6" s="31">
        <v>228.05452162930808</v>
      </c>
      <c r="C6" s="31">
        <v>234.50870201571027</v>
      </c>
      <c r="D6" s="31">
        <v>242.0256032847256</v>
      </c>
      <c r="E6" s="31">
        <v>250.92762680435035</v>
      </c>
      <c r="F6" s="31">
        <v>261.6822560089994</v>
      </c>
    </row>
    <row r="7" spans="1:6" x14ac:dyDescent="0.25">
      <c r="A7" s="30">
        <v>0.089444</v>
      </c>
      <c r="B7" s="31">
        <v>192.74501830152104</v>
      </c>
      <c r="C7" s="31">
        <v>196.1862886691658</v>
      </c>
      <c r="D7" s="32">
        <v>200.06206528718354</v>
      </c>
      <c r="E7" s="31">
        <v>204.48199073944485</v>
      </c>
      <c r="F7" s="31">
        <v>209.59598480615787</v>
      </c>
    </row>
    <row r="8" spans="1:6" x14ac:dyDescent="0.25">
      <c r="A8" s="30">
        <v>0.099444</v>
      </c>
      <c r="B8" s="31">
        <v>165.8375659782605</v>
      </c>
      <c r="C8" s="31">
        <v>167.5343595091714</v>
      </c>
      <c r="D8" s="31">
        <v>169.37642765655605</v>
      </c>
      <c r="E8" s="31">
        <v>171.39514993840194</v>
      </c>
      <c r="F8" s="31">
        <v>173.63164441095807</v>
      </c>
    </row>
    <row r="9" spans="1:6" x14ac:dyDescent="0.25">
      <c r="A9" s="30">
        <v>0.109444</v>
      </c>
      <c r="B9" s="31">
        <v>144.66151518295266</v>
      </c>
      <c r="C9" s="31">
        <v>145.3084784440388</v>
      </c>
      <c r="D9" s="31">
        <v>145.96209924253662</v>
      </c>
      <c r="E9" s="31">
        <v>146.62363460303172</v>
      </c>
      <c r="F9" s="31">
        <v>147.29467926022343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25116000000</v>
      </c>
      <c r="C5" s="18">
        <v>22595000000</v>
      </c>
      <c r="D5" s="18">
        <v>20498000000</v>
      </c>
      <c r="E5" s="18">
        <v>18449000000</v>
      </c>
      <c r="F5" s="8" t="s">
        <v>84</v>
      </c>
    </row>
    <row r="6" spans="1:6" x14ac:dyDescent="0.25">
      <c r="A6" t="s">
        <v>44</v>
      </c>
      <c r="B6" s="18">
        <v>5059000000</v>
      </c>
      <c r="C6" s="18">
        <v>4666000000</v>
      </c>
      <c r="D6" s="18">
        <v>3924000000</v>
      </c>
      <c r="E6" s="18">
        <v>3111000000</v>
      </c>
      <c r="F6" s="8" t="s">
        <v>85</v>
      </c>
    </row>
    <row r="7" spans="1:6" x14ac:dyDescent="0.25">
      <c r="A7" t="s">
        <v>86</v>
      </c>
      <c r="B7" s="18">
        <v>1193000000</v>
      </c>
      <c r="C7" s="18">
        <v>1050000000</v>
      </c>
      <c r="D7" s="18">
        <v>1028000000</v>
      </c>
      <c r="E7" s="18">
        <v>998000000</v>
      </c>
      <c r="F7" s="8" t="s">
        <v>87</v>
      </c>
    </row>
    <row r="8" spans="1:6" x14ac:dyDescent="0.25">
      <c r="A8" t="s">
        <v>88</v>
      </c>
      <c r="B8" s="18">
        <v>761000000</v>
      </c>
      <c r="C8" s="18">
        <v>755000000</v>
      </c>
      <c r="D8" s="18">
        <v>575000000</v>
      </c>
      <c r="E8" s="18">
        <v>588000000</v>
      </c>
      <c r="F8" s="8" t="s">
        <v>89</v>
      </c>
    </row>
    <row r="9" spans="1:6" x14ac:dyDescent="0.25">
      <c r="A9" t="s">
        <v>90</v>
      </c>
      <c r="B9" s="18">
        <v>373000000</v>
      </c>
      <c r="C9" s="18">
        <v>683000000</v>
      </c>
      <c r="D9" s="18">
        <v>517000000</v>
      </c>
      <c r="E9" s="18">
        <v>1240000000</v>
      </c>
      <c r="F9" s="8" t="s">
        <v>91</v>
      </c>
    </row>
    <row r="10" spans="1:6" x14ac:dyDescent="0.25">
      <c r="A10" t="s">
        <v>92</v>
      </c>
      <c r="B10" s="18">
        <v>15859000000</v>
      </c>
      <c r="C10" s="18">
        <v>13597000000</v>
      </c>
      <c r="D10" s="18">
        <v>12995000000</v>
      </c>
      <c r="E10" s="18">
        <v>13048000000</v>
      </c>
      <c r="F10" s="8" t="s">
        <v>93</v>
      </c>
    </row>
    <row r="11" spans="1:6" x14ac:dyDescent="0.25">
      <c r="A11" t="s">
        <v>94</v>
      </c>
      <c r="B11" s="18">
        <v>4100000000</v>
      </c>
      <c r="C11" s="18">
        <v>4493000000</v>
      </c>
      <c r="D11" s="18">
        <v>3053000000</v>
      </c>
      <c r="E11" s="18">
        <v>1928000000</v>
      </c>
      <c r="F11" s="8" t="s">
        <v>95</v>
      </c>
    </row>
    <row r="12" spans="1:6" x14ac:dyDescent="0.25">
      <c r="A12" t="s">
        <v>32</v>
      </c>
      <c r="B12" s="34">
        <v>386500000</v>
      </c>
      <c r="C12" s="34">
        <v>385600000</v>
      </c>
      <c r="D12" s="34">
        <v>383700000</v>
      </c>
      <c r="E12" s="34">
        <v>382200000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2026-09-19T00:08:15Z</dcterms:modified>
</cp:coreProperties>
</file>